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440" windowHeight="6135" activeTab="0"/>
  </bookViews>
  <sheets>
    <sheet name="LISTADO DE PARTIDAS" sheetId="1" r:id="rId1"/>
    <sheet name="ACUEDUCTO" sheetId="2" state="hidden" r:id="rId2"/>
    <sheet name="MOV.DE TIRRA " sheetId="3" state="hidden" r:id="rId3"/>
  </sheets>
  <externalReferences>
    <externalReference r:id="rId6"/>
  </externalReferences>
  <definedNames>
    <definedName name="_xlnm._FilterDatabase" localSheetId="1" hidden="1">'ACUEDUCTO'!$A$10:$F$241</definedName>
    <definedName name="_xlnm._FilterDatabase" localSheetId="0" hidden="1">'LISTADO DE PARTIDAS'!$A$11:$F$96</definedName>
    <definedName name="_xlnm.Print_Area" localSheetId="1">'ACUEDUCTO'!$A$1:$F$268</definedName>
    <definedName name="_xlnm.Print_Area" localSheetId="0">'LISTADO DE PARTIDAS'!$A$1:$F$97</definedName>
    <definedName name="INSUMO_1">'[1]AC. LOS LIMONES ACERO '!$D$2</definedName>
    <definedName name="_xlnm.Print_Titles" localSheetId="1">'ACUEDUCTO'!$1:$10</definedName>
    <definedName name="_xlnm.Print_Titles" localSheetId="0">'LISTADO DE PARTIDAS'!$1:$11</definedName>
  </definedNames>
  <calcPr fullCalcOnLoad="1" fullPrecision="0"/>
</workbook>
</file>

<file path=xl/comments3.xml><?xml version="1.0" encoding="utf-8"?>
<comments xmlns="http://schemas.openxmlformats.org/spreadsheetml/2006/main">
  <authors>
    <author>UES-INAPA</author>
  </authors>
  <commentList>
    <comment ref="I30" authorId="0">
      <text>
        <r>
          <rPr>
            <b/>
            <sz val="8"/>
            <rFont val="Tahoma"/>
            <family val="2"/>
          </rPr>
          <t xml:space="preserve">COSTOS:
</t>
        </r>
        <r>
          <rPr>
            <sz val="8"/>
            <rFont val="Tahoma"/>
            <family val="2"/>
          </rPr>
          <t>VERIFICAR % DE ESPONJAMIENTO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<sst xmlns="http://schemas.openxmlformats.org/spreadsheetml/2006/main" count="572" uniqueCount="262">
  <si>
    <t>A</t>
  </si>
  <si>
    <t>M</t>
  </si>
  <si>
    <t>M3</t>
  </si>
  <si>
    <t>U</t>
  </si>
  <si>
    <t>ASIENTO DE ARENA</t>
  </si>
  <si>
    <t>INSTITUTO NACIONAL DE AGUAS POTABLES Y ALCANTARILLADOS</t>
  </si>
  <si>
    <t>***INAPA***</t>
  </si>
  <si>
    <t>DIRECCION DE INGENIERIA</t>
  </si>
  <si>
    <t>TRANSPORTE</t>
  </si>
  <si>
    <t>B</t>
  </si>
  <si>
    <t>C</t>
  </si>
  <si>
    <t>M2</t>
  </si>
  <si>
    <t>ML</t>
  </si>
  <si>
    <t>ASFALTO</t>
  </si>
  <si>
    <t>MOVIMIENTO DE TIERRA:</t>
  </si>
  <si>
    <t>SUB-TOTAL GENERAL</t>
  </si>
  <si>
    <t>GASTOS INDIRECTOS</t>
  </si>
  <si>
    <t>HONORARIOS PROFESIONALES</t>
  </si>
  <si>
    <t>SEGUROS,POLIZA Y FINANZA</t>
  </si>
  <si>
    <t>GASTOS  ADMINISTRATIVOS</t>
  </si>
  <si>
    <t>SUPERVISION DE LA OBRA</t>
  </si>
  <si>
    <t>LEY 3-86</t>
  </si>
  <si>
    <t>ITBIS 07-2007</t>
  </si>
  <si>
    <t>TOTAL GASTOS INDIRECTOS</t>
  </si>
  <si>
    <t>IMPREVISTOS</t>
  </si>
  <si>
    <t>REMOCION DE CARPETA ASFALTICA</t>
  </si>
  <si>
    <t>SUMINISTRO DE TUBERIA:</t>
  </si>
  <si>
    <t>COLOCACION TUBERIA:</t>
  </si>
  <si>
    <t>Ubicación : PROVINCIA SAN JUAN DE LA MAGUANA</t>
  </si>
  <si>
    <t>Partida</t>
  </si>
  <si>
    <t xml:space="preserve">Descripcion </t>
  </si>
  <si>
    <t>Cantidad</t>
  </si>
  <si>
    <t>Ud</t>
  </si>
  <si>
    <t>ZONA: II</t>
  </si>
  <si>
    <t>Z</t>
  </si>
  <si>
    <t>VARIOS</t>
  </si>
  <si>
    <t>SUB-TOTAL FASE Z</t>
  </si>
  <si>
    <t>VALLA ANUNCIANDO OBRA 16'X 10' IMPRESION FULL COLOR, CONTENIENTO LOGO DE INAPA, NOMBRE PROYECTO Y  CONTRATISTA. ESTRUCTURA EN TUBOS GALVANIZADOS 1 1/2 X 1 1/2 Y SOPORTESA EN TUBO CUAD. 4X4</t>
  </si>
  <si>
    <t>COLOCACION Y COMPACTADO DE MATERIAL C/COMPACTADOR MECANICO EN CAPAS DE 0.20M</t>
  </si>
  <si>
    <t>BOTE DE MATERIAL CON CAMION (DIST.=5.0KM)</t>
  </si>
  <si>
    <t xml:space="preserve">EXCAVACION MATERIAL COMPACTO C/EQUIPO </t>
  </si>
  <si>
    <t>CORTE DE ASFALTO E=2"</t>
  </si>
  <si>
    <t>TRANSPORTE DE EQUIPO (IDA Y VUELTA)</t>
  </si>
  <si>
    <t>REPLANTEO</t>
  </si>
  <si>
    <t xml:space="preserve">SUMINISTRO Y COLOCACION DE VALVULAS </t>
  </si>
  <si>
    <t>ANCLAJE DE H.S.</t>
  </si>
  <si>
    <t>P.U. RD$</t>
  </si>
  <si>
    <t>MONTO RD$</t>
  </si>
  <si>
    <t>%</t>
  </si>
  <si>
    <t>HR</t>
  </si>
  <si>
    <t>DE 3"  PVC-SDR 26 C/J.G.</t>
  </si>
  <si>
    <t>VALVULA COMPUERTA Ø3" H.F. PLATILLADA COMPLETA 150PSI</t>
  </si>
  <si>
    <t>M3XKM</t>
  </si>
  <si>
    <t>COLLARIN EN POLIETILENO DE Ø 3" ( ABRAZADERA)</t>
  </si>
  <si>
    <t>ADATADOR MACHO Ø 1/2" ROSCADO A MANGUERA</t>
  </si>
  <si>
    <t xml:space="preserve">CEMENTO SOLVENTE Y TEFLON </t>
  </si>
  <si>
    <t>EXCAVACION Y TAPADO</t>
  </si>
  <si>
    <t xml:space="preserve">MANO DE OBRA PLOMERIA </t>
  </si>
  <si>
    <t>TUBERIA DE POLIETILENO ALTA DENSIDAD, Ø 1/2" INTERNO L= 6.00 M ( PROMEDIO)</t>
  </si>
  <si>
    <t>ADATADOR HEMBRA Ø 1/2" ROSCADO A MANGUERA</t>
  </si>
  <si>
    <t>LLAVE DE PASO Ø1/2" PVC</t>
  </si>
  <si>
    <t>CAJA DE ACOMETIDA PLASTICA EN POLIETILENO 10"</t>
  </si>
  <si>
    <t>TUBERIA 1/2" SCH-40 PVC LONG. PROMEDIO</t>
  </si>
  <si>
    <t>TAPON HEMBRA Ø1/2" PVC</t>
  </si>
  <si>
    <t>PRUEBAS HIDROSTATICA</t>
  </si>
  <si>
    <t>DEPARTAMENTO DE COSTOS Y PRESUPUESTOS</t>
  </si>
  <si>
    <t>USO BOMBA DE ACHIQUE</t>
  </si>
  <si>
    <t xml:space="preserve">REPLANTEO </t>
  </si>
  <si>
    <t>MANTENIMIENTO Y OPERACION SISTEMA</t>
  </si>
  <si>
    <t>EXCACION.</t>
  </si>
  <si>
    <t>ASIENTO ARENA</t>
  </si>
  <si>
    <t>VOL TUBO</t>
  </si>
  <si>
    <t>CEMENTO S</t>
  </si>
  <si>
    <t>LONG. MTL</t>
  </si>
  <si>
    <t>FC.</t>
  </si>
  <si>
    <t>VOL. M3</t>
  </si>
  <si>
    <t>VOL. KG</t>
  </si>
  <si>
    <t>2"</t>
  </si>
  <si>
    <t>3"</t>
  </si>
  <si>
    <t>4"</t>
  </si>
  <si>
    <t>6"</t>
  </si>
  <si>
    <t>8"</t>
  </si>
  <si>
    <t>10"</t>
  </si>
  <si>
    <t>12"</t>
  </si>
  <si>
    <t>14"</t>
  </si>
  <si>
    <t>16"</t>
  </si>
  <si>
    <t>18"</t>
  </si>
  <si>
    <t>20"</t>
  </si>
  <si>
    <t>24"</t>
  </si>
  <si>
    <t>30"</t>
  </si>
  <si>
    <t>36"</t>
  </si>
  <si>
    <t>38"</t>
  </si>
  <si>
    <t>40"</t>
  </si>
  <si>
    <t>42"</t>
  </si>
  <si>
    <t xml:space="preserve">  REPL.</t>
  </si>
  <si>
    <t>TOTALES</t>
  </si>
  <si>
    <t>EXC.</t>
  </si>
  <si>
    <t>AA</t>
  </si>
  <si>
    <t>VOL T</t>
  </si>
  <si>
    <t>CS</t>
  </si>
  <si>
    <t>RELLENO</t>
  </si>
  <si>
    <t>BOTE + ESPONJAMIENTO</t>
  </si>
  <si>
    <t xml:space="preserve">LONGITUD TUBERIA </t>
  </si>
  <si>
    <t>LONG. M</t>
  </si>
  <si>
    <t>% ESPG</t>
  </si>
  <si>
    <t>LONG TOTAL</t>
  </si>
  <si>
    <t>EXCAVACION DE MATERIAL CLASIFICADO</t>
  </si>
  <si>
    <t>TIPO MATERIAL</t>
  </si>
  <si>
    <t>EXCAV.</t>
  </si>
  <si>
    <t>CLASIF. TOSCA DURA</t>
  </si>
  <si>
    <t>CLASIF. TOSCA BLANDA</t>
  </si>
  <si>
    <t>CLASIF. TIERRA SUELTA</t>
  </si>
  <si>
    <t>CLASIFICACION</t>
  </si>
  <si>
    <t>DE Ø3" PVC SRD-26 C/J. G. + 2%  PERDIDA POR CAMP.</t>
  </si>
  <si>
    <t>RELLENO DE MATERIAL  COMPACTADO CON COMPACTADOR MECANICO EN CAPAS DE 0.20</t>
  </si>
  <si>
    <t>TEE Ø 3" X 3"  ACERO SCH-80, CON PROTECCION ANTICORROSIVA</t>
  </si>
  <si>
    <t>JUNTA MECANICA TIPO DRESSER Ø 3" H.F 150 PSI</t>
  </si>
  <si>
    <t xml:space="preserve">EMPALME A TUBERIA EXISTENTE </t>
  </si>
  <si>
    <t>MANO DE OBRA PARA EMPALME A TUBERIA EXISTENTE, ( INC. CORTE DE TUBERIA Y MOVIMIENTO DE TIERRA)</t>
  </si>
  <si>
    <t xml:space="preserve">CAJAS TELESCOPICAS SEGÚN DETALLE </t>
  </si>
  <si>
    <t>BOTE MATERIAL ASFALTICO C/CAMION  DIST. = 5 KM</t>
  </si>
  <si>
    <t>SUB-TOTAL FASE  A</t>
  </si>
  <si>
    <t>ACOMETIDAS URBANAS CON POLIETILENO  DE Ø 3"    (200 UD)</t>
  </si>
  <si>
    <t>VALVULA CHECK DE 1/2" DE BRONCE</t>
  </si>
  <si>
    <t>SUB-TOTAL FASE  B</t>
  </si>
  <si>
    <t>ACOMETIDAS URBANAS CON POLIETILENO  DE Ø 3" (80 UD)</t>
  </si>
  <si>
    <t>SUB-TOTAL FASE  C</t>
  </si>
  <si>
    <t>CAMPAMENTO, ( INC. ALQUILER DE SOLAR CON O SIN CASA , 2 UD DE BAÑOS MOVILES Y CASETA PARA MATERIALES)</t>
  </si>
  <si>
    <t xml:space="preserve">CODIA </t>
  </si>
  <si>
    <t>TOTAL EJECUTAR EN RD$</t>
  </si>
  <si>
    <t xml:space="preserve">TOTAL A CONTRATAR EN RD$ </t>
  </si>
  <si>
    <t xml:space="preserve">LIMPIEZA FINAL Y CONTINUA </t>
  </si>
  <si>
    <t xml:space="preserve">                               PREPARADO POR:</t>
  </si>
  <si>
    <t xml:space="preserve">                      REVISADO POR:</t>
  </si>
  <si>
    <t xml:space="preserve">                         ING. MARINO QUEZADA B. </t>
  </si>
  <si>
    <t xml:space="preserve">            ING. DEPTO. DE COSTOS Y PRESUPUESTOS</t>
  </si>
  <si>
    <t>ING. DEPTO. DE COSTOS Y PRESUPUESTOS</t>
  </si>
  <si>
    <t xml:space="preserve">                                  SOMETIDO POR:</t>
  </si>
  <si>
    <t xml:space="preserve">                       VISTO BUENO:</t>
  </si>
  <si>
    <t xml:space="preserve">                           ING. CLAUDIA DE LEON R.</t>
  </si>
  <si>
    <t xml:space="preserve">              ING. LEONARDO PEREZ G.</t>
  </si>
  <si>
    <t xml:space="preserve">            ENC. DEPTO. DE COSTOS Y PRESUPUESTOS</t>
  </si>
  <si>
    <t xml:space="preserve">              DIRECTOR DE INGENIERIA</t>
  </si>
  <si>
    <t>ACOMETIDAS RURALES CON POLIETILENO  DE Ø 3" (30 UD)</t>
  </si>
  <si>
    <t>CODO Ø 1/2" X 90  H.G.</t>
  </si>
  <si>
    <t xml:space="preserve">TUBERIA 1/2" H.G. PARA BASTONE </t>
  </si>
  <si>
    <t>NIPLE DE Ø 1/2" H.G.</t>
  </si>
  <si>
    <t>COUPLING DE Ø 1/2" H.G.</t>
  </si>
  <si>
    <t xml:space="preserve">LLAVE DE PASO DE Ø 1/2"  PLASTICA DE BOLA </t>
  </si>
  <si>
    <t>PEDESTAL DE H.S. ( 0.80 X 0.15)</t>
  </si>
  <si>
    <t>USO BOMBA DE ACHIQUE Ø3"</t>
  </si>
  <si>
    <t>VALVULA COMPUERTA Ø3" H.F. PLATILLADA COMPLETA 150PSI (INC. TORNILLOS, JUNTA DE GOMA, NIPLES PLATILLADOS Y 2 JUNTAS MECANICAS)</t>
  </si>
  <si>
    <t>CORTE Y EXTRACCION DE ASFALTO</t>
  </si>
  <si>
    <t>PREPARACION DE BASE</t>
  </si>
  <si>
    <t>NIVELACION Y COMPACTACION AREA EXCAVACION</t>
  </si>
  <si>
    <t>REPOSICION CARPETA</t>
  </si>
  <si>
    <t>TRANSPORTE DE ASFALTO (DIST. APROX.  20KM)</t>
  </si>
  <si>
    <t xml:space="preserve">USO BOMBA DE ACHIQUE Ø3" </t>
  </si>
  <si>
    <t xml:space="preserve">ACOMETIDAS: </t>
  </si>
  <si>
    <t>I</t>
  </si>
  <si>
    <t xml:space="preserve">SUMINISTRO MATERIAL DE MINA (PREVIA APROBACION DE LA SUPERVISION), CONSIDERAR EL 40 % DEL MATERIAL A RELLENAR </t>
  </si>
  <si>
    <t xml:space="preserve"> Obra: REFORZAMIENTO  REDES DE DISTIBUCCION  LOS SECTORES EL CORBANO, HATO VIEJO Y SAN TOME COMO EXTENSION DEL ACUEDUCTO DE SAN JUAN.</t>
  </si>
  <si>
    <t>ACOMETIDAS URBANAS CON POLIETILENO  DE Ø 3" (30 UD)</t>
  </si>
  <si>
    <t xml:space="preserve">            ING. MARIA ISABEL MORALES </t>
  </si>
  <si>
    <t>SUMINISTRO Y COLOCACION PIEZAS ESPECIALES:</t>
  </si>
  <si>
    <t xml:space="preserve">CODO  Ø 3"X20° ACERO -ACERO SCH-80 CON PROTECCION ANTICORROSIVA </t>
  </si>
  <si>
    <t xml:space="preserve">CODO Ø 3"X90° ACERO -ACERO SCH-80 CON PROTECCION ANTICORROSIVA </t>
  </si>
  <si>
    <t>LINEA MATRIZ SECTOR HATO VIEJO - LA PICANTINA</t>
  </si>
  <si>
    <t xml:space="preserve">JUNTA TAPON DE Ø 3" ACERO -ACERO SCH-80 CON PROTECCION ANTICORROSIVA </t>
  </si>
  <si>
    <t>ANCLAJE  H.S PARA PIEZAS (SEGUN DETALLE)</t>
  </si>
  <si>
    <t>11.1.1</t>
  </si>
  <si>
    <t>11.1.2</t>
  </si>
  <si>
    <t>11.1.3</t>
  </si>
  <si>
    <t>11.1.4</t>
  </si>
  <si>
    <t>11.2.1</t>
  </si>
  <si>
    <t>11.2.2</t>
  </si>
  <si>
    <t xml:space="preserve">CRUZ  Ø 3"X3 ACERO -ACERO SCH-80 CON PROTECCION ANTICORROSIVA </t>
  </si>
  <si>
    <t xml:space="preserve">CODO Ø 3"X45° ACERO -ACERO SCH-80 CON PROTECCION ANTICORROSIVA </t>
  </si>
  <si>
    <t xml:space="preserve">YEE  Ø 3"X3 ACERO -ACERO SCH-80 CON PROTECCION ANTICORROSIVA 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</si>
  <si>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</si>
  <si>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</si>
  <si>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</si>
  <si>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</si>
  <si>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</si>
  <si>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</si>
  <si>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</si>
  <si>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</si>
  <si>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</si>
  <si>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</si>
  <si>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</si>
  <si>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</si>
  <si>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</si>
  <si>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</si>
  <si>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</si>
  <si>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</si>
  <si>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</si>
  <si>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</si>
  <si>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</si>
  <si>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</si>
  <si>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</si>
  <si>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</si>
  <si>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</si>
  <si>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</si>
  <si>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</si>
  <si>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</si>
  <si>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</si>
  <si>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CONEXIÓN  SECTOR HATO VIEJO - LA PICANTINA  A LA RED DE DISTRIBUCION DEL CORBANO.</t>
  </si>
  <si>
    <t>SUMINISTRO Y COLOCACION CARPETA ASFALTICA 2" (INC. IMPRIMACION SIMPLE)</t>
  </si>
  <si>
    <t>SEGURIDAD, SEÑALIZACION Y MANEJO DEL TRANSITO (INCLUYE  4 OBREROS, CONOS, CINTAS, TANQUES, LETREROS, MECHONES Y CONOS)</t>
  </si>
  <si>
    <t>LINEA DE CONDUCCION AL SECTOR SAN TOME</t>
  </si>
  <si>
    <t xml:space="preserve">SUMINISTRO MATERIAL DE MINA (PREVIA APROBACION DE LA SUPERVISION),  40 % DEL MATERIAL A RELLENAR </t>
  </si>
  <si>
    <t>RELLENO DE MATERIAL  COMPACTADO CON COMPACTADOR MECANICO EN CAPAS DE 0.20 M.</t>
  </si>
  <si>
    <t>LINEA DE CONDUCCION AL SECTOR CORBANO NORTE  (BARRIO  LOS MILITARES)</t>
  </si>
  <si>
    <t>MES</t>
  </si>
  <si>
    <t>ACOMETIDAS URBANAS CON POLIETILENO  DE Ø 3" (60 UD)</t>
  </si>
  <si>
    <t>part.</t>
  </si>
  <si>
    <t>CAMPAMENTO, ( INC. ALQUILER DE SOLAR CON O SIN CASA  Y CASETA PARA MATERIALES)</t>
  </si>
  <si>
    <t xml:space="preserve">BOTE DE MATERIAL CON CAMION D= 5 KM (INCLUYE ESPARCIMIENTO EN BOTADERO) </t>
  </si>
  <si>
    <t xml:space="preserve">LIMPIEZA CONTINUA Y  FINAL (OBREROS, CAMION  Y HERRAMIENTAS MENORES) CON TRAMOS DE ALTA PENDIENTE </t>
  </si>
  <si>
    <t>P.A</t>
  </si>
  <si>
    <t>UD</t>
  </si>
  <si>
    <t>ANCLAJE  H.S 180 KG/CM2, PARA PIEZAS (SEGUN DETALLE)</t>
  </si>
  <si>
    <t>LLAVE DE PASO DE Ø 1/2"</t>
  </si>
  <si>
    <t xml:space="preserve">TUBERIA 1/2" SCH-40 PVC LONGITUD PROMEDIO </t>
  </si>
  <si>
    <t>ABRAZADERA DE 3" PVC</t>
  </si>
  <si>
    <t>SUB-TOTAL FASE   A</t>
  </si>
  <si>
    <t>LINEA DE CONDUCCIÓN AL SECTOR CORBANO NORTE  (BARRIO LOS MILITARES)</t>
  </si>
  <si>
    <t xml:space="preserve">EXCAVACIÓN MATERIAL COMPACTO C/EQUIPO </t>
  </si>
  <si>
    <t>SUMINISTRO MATERIAL DE MINA (PREVIA APROBACIÓN DE LA SUPERVISIÓN), D= 20 KM</t>
  </si>
  <si>
    <t>RELLENO DE MATERIAL  COMPACTADO CON COMPACTADOR MECÁNICO EN CAPAS DE 0.20</t>
  </si>
  <si>
    <t>DE Ø3" PVC SRD-26 C/J. G. + 2%  PÉRDIDA / CAMPANA.</t>
  </si>
  <si>
    <t>COLOCACIÓN TUBERÍA:</t>
  </si>
  <si>
    <t>SUMINISTRO Y COLOCACIÓN PIEZAS ESPECIALES:</t>
  </si>
  <si>
    <t xml:space="preserve">YEE  3" X 3" ACERO SCH 80 SIN COSTURA C/PROTECCIÓN ANTICORROSIVA. </t>
  </si>
  <si>
    <t>TEE 3" X 3"  ACERO  SCH-80 SIN COSTURA C/ PROTECCIÓN ANTICORROSIVA</t>
  </si>
  <si>
    <t xml:space="preserve">CRUZ 3" X 3" ACERO SCH 80 SIN COSTURA C/PROTECCIÓN ANTICORROSIVA. </t>
  </si>
  <si>
    <t xml:space="preserve">CODO DE 3" (DE 50º A  90º)   ACERO SCH 80 SIN COSTURA C/PROTECCIÓN ANTICORROSIVA. </t>
  </si>
  <si>
    <t xml:space="preserve">JUNTA TAPÓN DE Ø 3" ACERO -ACERO SCH-80 CON PROTECCION ANTICORROSIVA </t>
  </si>
  <si>
    <t xml:space="preserve">JUNTA MECÁNICA DE Ø3" (TIPO DRESSER) </t>
  </si>
  <si>
    <t>MANO DE OBRA PARA EMPALME A TUBERÍA EXISTENTE, ( INC. CORTE DE TUBERÍA Y MOVIMIENTO DE TIERRA)</t>
  </si>
  <si>
    <t>VÁLVULA COMPUERTA Ø3" H.F. PLATILLADA COMPLETA 150 PSI</t>
  </si>
  <si>
    <t xml:space="preserve">CAJAS TELESCÓPICAS SEGÚN DETALLE </t>
  </si>
  <si>
    <t>TUBERIÍ DE POLIETILENO ALTA DENSIDAD, Ø 1/2" INTERNO L= 6.00 M ( PROMEDIO)</t>
  </si>
  <si>
    <t>ADAPTADOR MACHO Ø 1/2" ROSCADO A MANGUERA</t>
  </si>
  <si>
    <t>ADAPTADOR HEMBRA Ø 1/2" ROSCADO A MANGUERA</t>
  </si>
  <si>
    <t>CAJA DE ACOMETIDA PLÁSTICA EN POLIETILENO DE Ø 10"</t>
  </si>
  <si>
    <t xml:space="preserve">CEMENTO SOLVENTE Y TEFLÓN </t>
  </si>
  <si>
    <t xml:space="preserve">TAPÓN HEMBRA DE 1/2" PVC </t>
  </si>
  <si>
    <t>EXCAVACIÓN Y TAPADO ( 240.23+70.16)</t>
  </si>
  <si>
    <t>VÁLVULA CHECK DE 1/2" DE BRONCE</t>
  </si>
  <si>
    <t xml:space="preserve">MANO DE OBRA PLOMERÍA </t>
  </si>
  <si>
    <t>PRUEBAS HIDROSTÁTICA</t>
  </si>
  <si>
    <t>CONTROL Y MANEJO DE TRÁNSITO ( INCLUYE USO DE LETREROS, USO DE DE CONOS REFRACTARIOS Y HOMBRES CON BANDEROLAS)</t>
  </si>
  <si>
    <t xml:space="preserve">SEÑALIZACIÓN, CONTROL Y SEGURIDAD EN LA OBRA  (INCLUYE PASARELAS, LETREROS PEQUEÑOS CON BASE EN ANGULARES, POSTES PARA CINTAS REFRACTARIA, MECHONES, BARRERAS DE PELIGRO NARANJA </t>
  </si>
  <si>
    <t>VALLA ANUNCIANDO OBRA 4' X 8' IMPRESIÓN FULL COLOR, CONTENIENTO LOGO DE INAPA, NOMBRE PROYECTO Y  CONTRATISTA. ESTRUCTURA EN TUBOS GALVANIZADOS     1 1/2 X 1 1/2 Y SOPORTES EN TUBO CUAD. 4 X 4</t>
  </si>
  <si>
    <t xml:space="preserve">ESTUDIOS (SOCIALES, AMBIENTALES, GEOTECNICO, TOPOGRAFICO, DE CALIDAD, ENTRE OTROS) </t>
  </si>
  <si>
    <t xml:space="preserve">MEDIDA DE COMPENSACION AMBIENTAL </t>
  </si>
  <si>
    <t>Ubicación : PROVINCIA SAN JUAN</t>
  </si>
  <si>
    <t xml:space="preserve">SUMINISTRO Y COLOCACION DE HIDRANTE (INCLUYE HIDRANTE, JUNTAS DRESSER, VALVULA DE COMPUERTA, NIPLE, TEE, CODO, MOVIMIENTO DE TIERRA, ANCLAJE Y MANO DE OBRA) </t>
  </si>
  <si>
    <t>HIDRANTE H.F EN TUBERIA DE Ø3"</t>
  </si>
  <si>
    <t>3.1</t>
  </si>
  <si>
    <t>Obra: AMPLIACION ACUEDUCTO DE SAN JUAN EXTENCION AL SECTOR EL CORBANO NORTE ( BARRIO LOS MILITARES)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</si>
</sst>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,##0.00;[Red]#,##0.00"/>
    <numFmt numFmtId="181" formatCode="0.0%"/>
    <numFmt numFmtId="182" formatCode="0.0000"/>
    <numFmt numFmtId="183" formatCode="0.000"/>
    <numFmt numFmtId="184" formatCode="&quot;Sí&quot;;&quot;Sí&quot;;&quot;No&quot;"/>
    <numFmt numFmtId="185" formatCode="#,##0.000;[Red]#,##0.000"/>
    <numFmt numFmtId="186" formatCode="#,##0.0000;[Red]#,##0.0000"/>
    <numFmt numFmtId="187" formatCode="#,##0.0000"/>
    <numFmt numFmtId="188" formatCode="#,##0.000"/>
    <numFmt numFmtId="189" formatCode="#,##0.00000;[Red]#,##0.00000"/>
    <numFmt numFmtId="190" formatCode="m/d/yyyy;@"/>
    <numFmt numFmtId="191" formatCode="#,##0.00_ ;\-#,##0.00\ "/>
    <numFmt numFmtId="192" formatCode="0.00_)"/>
    <numFmt numFmtId="193" formatCode="#,##0.0;\-#,##0.0"/>
    <numFmt numFmtId="194" formatCode="#.00&quot; M3/DIA&quot;#"/>
    <numFmt numFmtId="195" formatCode="#.0"/>
    <numFmt numFmtId="196" formatCode="_-* #,##0.0\ _€_-;\-* #,##0.0\ _€_-;_-* &quot;-&quot;??\ _€_-;_-@_-"/>
    <numFmt numFmtId="197" formatCode="_(* #,##0.0_);_(* \(#,##0.0\);_(* &quot;-&quot;??_);_(@_)"/>
    <numFmt numFmtId="198" formatCode="_(* #,##0_);_(* \(#,##0\);_(* &quot;-&quot;??_);_(@_)"/>
    <numFmt numFmtId="199" formatCode="0.0000%"/>
    <numFmt numFmtId="200" formatCode="&quot;$&quot;#,##0.00;[Red]\-&quot;$&quot;#,##0.00"/>
    <numFmt numFmtId="201" formatCode="General_)"/>
    <numFmt numFmtId="202" formatCode="#"/>
    <numFmt numFmtId="203" formatCode="[$-C0A]dddd\,\ dd&quot; de &quot;mmmm&quot; de &quot;yyyy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.0"/>
    <numFmt numFmtId="208" formatCode="_(* #,##0.000_);_(* \(#,##0.000\);_(* &quot;-&quot;??_);_(@_)"/>
    <numFmt numFmtId="209" formatCode="_-* #,##0\ _€_-;\-* #,##0\ _€_-;_-* &quot;-&quot;??\ _€_-;_-@_-"/>
    <numFmt numFmtId="210" formatCode="0_)"/>
    <numFmt numFmtId="211" formatCode="0.0_)"/>
    <numFmt numFmtId="212" formatCode="0.0"/>
    <numFmt numFmtId="213" formatCode="&quot;$&quot;#,##0.00;\-&quot;$&quot;#,##0.00"/>
    <numFmt numFmtId="214" formatCode="_-* #,##0.0000_-;\-* #,##0.0000_-;_-* &quot;-&quot;??_-;_-@_-"/>
    <numFmt numFmtId="215" formatCode="#,##0.00000"/>
    <numFmt numFmtId="216" formatCode="#,##0.000000;[Red]#,##0.000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ms Rmn"/>
      <family val="0"/>
    </font>
    <font>
      <sz val="12"/>
      <name val="Courier"/>
      <family val="3"/>
    </font>
    <font>
      <sz val="10"/>
      <color indexed="10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5" fontId="0" fillId="0" borderId="0" applyFill="0" applyBorder="0" applyAlignment="0" applyProtection="0"/>
    <xf numFmtId="17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39" fontId="8" fillId="0" borderId="0">
      <alignment/>
      <protection/>
    </xf>
    <xf numFmtId="39" fontId="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39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4" fontId="5" fillId="33" borderId="10" xfId="64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10" xfId="64" applyNumberFormat="1" applyFont="1" applyFill="1" applyBorder="1" applyAlignment="1" applyProtection="1">
      <alignment horizontal="right" wrapText="1"/>
      <protection/>
    </xf>
    <xf numFmtId="193" fontId="0" fillId="33" borderId="10" xfId="81" applyNumberFormat="1" applyFont="1" applyFill="1" applyBorder="1" applyAlignment="1" applyProtection="1">
      <alignment horizontal="right" vertical="top"/>
      <protection/>
    </xf>
    <xf numFmtId="193" fontId="0" fillId="33" borderId="10" xfId="0" applyNumberFormat="1" applyFont="1" applyFill="1" applyBorder="1" applyAlignment="1">
      <alignment horizontal="right"/>
    </xf>
    <xf numFmtId="193" fontId="0" fillId="33" borderId="10" xfId="0" applyNumberFormat="1" applyFont="1" applyFill="1" applyBorder="1" applyAlignment="1">
      <alignment horizontal="right" vertical="top"/>
    </xf>
    <xf numFmtId="193" fontId="5" fillId="33" borderId="10" xfId="0" applyNumberFormat="1" applyFont="1" applyFill="1" applyBorder="1" applyAlignment="1" applyProtection="1">
      <alignment horizontal="right" vertical="center"/>
      <protection/>
    </xf>
    <xf numFmtId="4" fontId="5" fillId="33" borderId="10" xfId="64" applyNumberFormat="1" applyFont="1" applyFill="1" applyBorder="1" applyAlignment="1">
      <alignment horizontal="center" vertical="top"/>
    </xf>
    <xf numFmtId="37" fontId="1" fillId="33" borderId="10" xfId="0" applyNumberFormat="1" applyFont="1" applyFill="1" applyBorder="1" applyAlignment="1">
      <alignment horizontal="right"/>
    </xf>
    <xf numFmtId="193" fontId="5" fillId="33" borderId="10" xfId="0" applyNumberFormat="1" applyFont="1" applyFill="1" applyBorder="1" applyAlignment="1" applyProtection="1">
      <alignment horizontal="right" vertical="top"/>
      <protection/>
    </xf>
    <xf numFmtId="0" fontId="0" fillId="33" borderId="10" xfId="0" applyNumberFormat="1" applyFont="1" applyFill="1" applyBorder="1" applyAlignment="1">
      <alignment horizontal="left" vertical="justify" wrapText="1"/>
    </xf>
    <xf numFmtId="4" fontId="0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180" fontId="1" fillId="33" borderId="10" xfId="0" applyNumberFormat="1" applyFont="1" applyFill="1" applyBorder="1" applyAlignment="1">
      <alignment horizontal="right" vertical="top" wrapText="1"/>
    </xf>
    <xf numFmtId="4" fontId="5" fillId="33" borderId="10" xfId="64" applyNumberFormat="1" applyFont="1" applyFill="1" applyBorder="1" applyAlignment="1">
      <alignment horizontal="right" vertical="center" wrapText="1"/>
    </xf>
    <xf numFmtId="4" fontId="5" fillId="33" borderId="10" xfId="64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34" borderId="0" xfId="0" applyFont="1" applyFill="1" applyAlignment="1">
      <alignment/>
    </xf>
    <xf numFmtId="37" fontId="6" fillId="33" borderId="10" xfId="0" applyNumberFormat="1" applyFont="1" applyFill="1" applyBorder="1" applyAlignment="1" applyProtection="1">
      <alignment horizontal="right" vertical="top"/>
      <protection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97" fontId="5" fillId="33" borderId="10" xfId="61" applyNumberFormat="1" applyFont="1" applyFill="1" applyBorder="1" applyAlignment="1" applyProtection="1">
      <alignment horizontal="right" vertical="center"/>
      <protection/>
    </xf>
    <xf numFmtId="0" fontId="1" fillId="33" borderId="10" xfId="0" applyNumberFormat="1" applyFont="1" applyFill="1" applyBorder="1" applyAlignment="1">
      <alignment horizontal="left" wrapText="1"/>
    </xf>
    <xf numFmtId="0" fontId="0" fillId="33" borderId="10" xfId="79" applyFont="1" applyFill="1" applyBorder="1" applyAlignment="1">
      <alignment horizontal="left" vertical="top" wrapText="1"/>
      <protection/>
    </xf>
    <xf numFmtId="0" fontId="0" fillId="33" borderId="10" xfId="0" applyNumberFormat="1" applyFont="1" applyFill="1" applyBorder="1" applyAlignment="1">
      <alignment horizontal="left" vertical="justify"/>
    </xf>
    <xf numFmtId="4" fontId="0" fillId="33" borderId="10" xfId="64" applyNumberFormat="1" applyFont="1" applyFill="1" applyBorder="1" applyAlignment="1" applyProtection="1">
      <alignment horizontal="right" wrapText="1"/>
      <protection locked="0"/>
    </xf>
    <xf numFmtId="4" fontId="0" fillId="33" borderId="10" xfId="0" applyNumberFormat="1" applyFont="1" applyFill="1" applyBorder="1" applyAlignment="1">
      <alignment horizontal="right" vertical="top" wrapText="1"/>
    </xf>
    <xf numFmtId="4" fontId="0" fillId="33" borderId="10" xfId="64" applyNumberFormat="1" applyFont="1" applyFill="1" applyBorder="1" applyAlignment="1">
      <alignment horizontal="right" vertical="center" wrapText="1"/>
    </xf>
    <xf numFmtId="4" fontId="0" fillId="33" borderId="10" xfId="64" applyNumberFormat="1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vertical="center" wrapText="1"/>
    </xf>
    <xf numFmtId="193" fontId="1" fillId="33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left" vertical="top" wrapText="1"/>
    </xf>
    <xf numFmtId="180" fontId="1" fillId="33" borderId="11" xfId="0" applyNumberFormat="1" applyFont="1" applyFill="1" applyBorder="1" applyAlignment="1">
      <alignment horizontal="right" vertical="top" wrapText="1"/>
    </xf>
    <xf numFmtId="180" fontId="1" fillId="33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10" fontId="0" fillId="0" borderId="10" xfId="89" applyNumberFormat="1" applyFont="1" applyFill="1" applyBorder="1" applyAlignment="1">
      <alignment horizontal="right" wrapText="1"/>
    </xf>
    <xf numFmtId="43" fontId="0" fillId="0" borderId="10" xfId="5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4" fontId="0" fillId="33" borderId="0" xfId="64" applyNumberFormat="1" applyFont="1" applyFill="1" applyBorder="1" applyAlignment="1" applyProtection="1">
      <alignment horizontal="right" wrapText="1"/>
      <protection/>
    </xf>
    <xf numFmtId="4" fontId="0" fillId="33" borderId="10" xfId="0" applyNumberFormat="1" applyFont="1" applyFill="1" applyBorder="1" applyAlignment="1">
      <alignment wrapText="1"/>
    </xf>
    <xf numFmtId="0" fontId="0" fillId="34" borderId="0" xfId="0" applyFont="1" applyFill="1" applyAlignment="1">
      <alignment horizontal="center" vertical="center" wrapText="1"/>
    </xf>
    <xf numFmtId="0" fontId="0" fillId="33" borderId="0" xfId="79" applyFont="1" applyFill="1">
      <alignment/>
      <protection/>
    </xf>
    <xf numFmtId="0" fontId="0" fillId="0" borderId="1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3" borderId="10" xfId="79" applyFont="1" applyFill="1" applyBorder="1" applyAlignment="1">
      <alignment horizontal="left" vertical="top" wrapText="1"/>
      <protection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12" xfId="0" applyFont="1" applyFill="1" applyBorder="1" applyAlignment="1">
      <alignment/>
    </xf>
    <xf numFmtId="4" fontId="0" fillId="35" borderId="0" xfId="64" applyNumberFormat="1" applyFont="1" applyFill="1" applyBorder="1" applyAlignment="1" applyProtection="1">
      <alignment horizontal="right" wrapText="1"/>
      <protection/>
    </xf>
    <xf numFmtId="0" fontId="2" fillId="36" borderId="10" xfId="83" applyFont="1" applyFill="1" applyBorder="1">
      <alignment/>
      <protection/>
    </xf>
    <xf numFmtId="0" fontId="2" fillId="36" borderId="13" xfId="83" applyFont="1" applyFill="1" applyBorder="1">
      <alignment/>
      <protection/>
    </xf>
    <xf numFmtId="0" fontId="11" fillId="37" borderId="0" xfId="87" applyFont="1" applyFill="1" applyBorder="1" applyAlignment="1">
      <alignment horizontal="center"/>
      <protection/>
    </xf>
    <xf numFmtId="0" fontId="1" fillId="37" borderId="0" xfId="87" applyFont="1" applyFill="1">
      <alignment/>
      <protection/>
    </xf>
    <xf numFmtId="0" fontId="12" fillId="37" borderId="0" xfId="87" applyFont="1" applyFill="1">
      <alignment/>
      <protection/>
    </xf>
    <xf numFmtId="0" fontId="9" fillId="37" borderId="0" xfId="87" applyFont="1" applyFill="1">
      <alignment/>
      <protection/>
    </xf>
    <xf numFmtId="0" fontId="0" fillId="0" borderId="0" xfId="87">
      <alignment/>
      <protection/>
    </xf>
    <xf numFmtId="0" fontId="0" fillId="36" borderId="0" xfId="87" applyFill="1">
      <alignment/>
      <protection/>
    </xf>
    <xf numFmtId="0" fontId="13" fillId="36" borderId="0" xfId="87" applyFont="1" applyFill="1">
      <alignment/>
      <protection/>
    </xf>
    <xf numFmtId="0" fontId="0" fillId="33" borderId="0" xfId="87" applyFill="1" applyBorder="1">
      <alignment/>
      <protection/>
    </xf>
    <xf numFmtId="0" fontId="1" fillId="36" borderId="0" xfId="87" applyFont="1" applyFill="1" applyAlignment="1">
      <alignment horizontal="center"/>
      <protection/>
    </xf>
    <xf numFmtId="0" fontId="0" fillId="33" borderId="0" xfId="87" applyFill="1">
      <alignment/>
      <protection/>
    </xf>
    <xf numFmtId="0" fontId="1" fillId="36" borderId="14" xfId="87" applyFont="1" applyFill="1" applyBorder="1">
      <alignment/>
      <protection/>
    </xf>
    <xf numFmtId="0" fontId="1" fillId="36" borderId="15" xfId="87" applyFont="1" applyFill="1" applyBorder="1" applyAlignment="1">
      <alignment horizontal="center"/>
      <protection/>
    </xf>
    <xf numFmtId="0" fontId="1" fillId="36" borderId="16" xfId="87" applyFont="1" applyFill="1" applyBorder="1" applyAlignment="1">
      <alignment horizontal="center"/>
      <protection/>
    </xf>
    <xf numFmtId="180" fontId="0" fillId="33" borderId="0" xfId="87" applyNumberFormat="1" applyFill="1" applyBorder="1">
      <alignment/>
      <protection/>
    </xf>
    <xf numFmtId="180" fontId="0" fillId="36" borderId="17" xfId="87" applyNumberFormat="1" applyFill="1" applyBorder="1">
      <alignment/>
      <protection/>
    </xf>
    <xf numFmtId="180" fontId="0" fillId="36" borderId="18" xfId="87" applyNumberFormat="1" applyFill="1" applyBorder="1">
      <alignment/>
      <protection/>
    </xf>
    <xf numFmtId="180" fontId="0" fillId="36" borderId="0" xfId="87" applyNumberFormat="1" applyFill="1">
      <alignment/>
      <protection/>
    </xf>
    <xf numFmtId="180" fontId="2" fillId="36" borderId="18" xfId="87" applyNumberFormat="1" applyFont="1" applyFill="1" applyBorder="1" applyAlignment="1">
      <alignment horizontal="center"/>
      <protection/>
    </xf>
    <xf numFmtId="43" fontId="0" fillId="36" borderId="18" xfId="87" applyNumberFormat="1" applyFill="1" applyBorder="1">
      <alignment/>
      <protection/>
    </xf>
    <xf numFmtId="185" fontId="2" fillId="36" borderId="18" xfId="87" applyNumberFormat="1" applyFont="1" applyFill="1" applyBorder="1" applyAlignment="1">
      <alignment horizontal="center"/>
      <protection/>
    </xf>
    <xf numFmtId="186" fontId="2" fillId="36" borderId="18" xfId="87" applyNumberFormat="1" applyFont="1" applyFill="1" applyBorder="1">
      <alignment/>
      <protection/>
    </xf>
    <xf numFmtId="189" fontId="2" fillId="36" borderId="18" xfId="87" applyNumberFormat="1" applyFont="1" applyFill="1" applyBorder="1">
      <alignment/>
      <protection/>
    </xf>
    <xf numFmtId="180" fontId="0" fillId="33" borderId="0" xfId="87" applyNumberFormat="1" applyFill="1">
      <alignment/>
      <protection/>
    </xf>
    <xf numFmtId="43" fontId="0" fillId="36" borderId="17" xfId="87" applyNumberFormat="1" applyFill="1" applyBorder="1">
      <alignment/>
      <protection/>
    </xf>
    <xf numFmtId="185" fontId="2" fillId="36" borderId="17" xfId="87" applyNumberFormat="1" applyFont="1" applyFill="1" applyBorder="1" applyAlignment="1">
      <alignment horizontal="center"/>
      <protection/>
    </xf>
    <xf numFmtId="186" fontId="2" fillId="36" borderId="17" xfId="87" applyNumberFormat="1" applyFont="1" applyFill="1" applyBorder="1">
      <alignment/>
      <protection/>
    </xf>
    <xf numFmtId="189" fontId="2" fillId="36" borderId="17" xfId="87" applyNumberFormat="1" applyFont="1" applyFill="1" applyBorder="1">
      <alignment/>
      <protection/>
    </xf>
    <xf numFmtId="180" fontId="0" fillId="36" borderId="11" xfId="87" applyNumberFormat="1" applyFill="1" applyBorder="1">
      <alignment/>
      <protection/>
    </xf>
    <xf numFmtId="0" fontId="14" fillId="35" borderId="19" xfId="87" applyFont="1" applyFill="1" applyBorder="1" applyAlignment="1">
      <alignment horizontal="left"/>
      <protection/>
    </xf>
    <xf numFmtId="180" fontId="0" fillId="35" borderId="20" xfId="87" applyNumberFormat="1" applyFill="1" applyBorder="1">
      <alignment/>
      <protection/>
    </xf>
    <xf numFmtId="43" fontId="14" fillId="35" borderId="14" xfId="87" applyNumberFormat="1" applyFont="1" applyFill="1" applyBorder="1">
      <alignment/>
      <protection/>
    </xf>
    <xf numFmtId="180" fontId="0" fillId="0" borderId="0" xfId="87" applyNumberFormat="1">
      <alignment/>
      <protection/>
    </xf>
    <xf numFmtId="180" fontId="1" fillId="36" borderId="0" xfId="87" applyNumberFormat="1" applyFont="1" applyFill="1" applyBorder="1">
      <alignment/>
      <protection/>
    </xf>
    <xf numFmtId="180" fontId="14" fillId="35" borderId="14" xfId="87" applyNumberFormat="1" applyFont="1" applyFill="1" applyBorder="1">
      <alignment/>
      <protection/>
    </xf>
    <xf numFmtId="180" fontId="14" fillId="36" borderId="0" xfId="87" applyNumberFormat="1" applyFont="1" applyFill="1" applyBorder="1" applyAlignment="1">
      <alignment horizontal="center"/>
      <protection/>
    </xf>
    <xf numFmtId="180" fontId="14" fillId="33" borderId="0" xfId="87" applyNumberFormat="1" applyFont="1" applyFill="1" applyBorder="1">
      <alignment/>
      <protection/>
    </xf>
    <xf numFmtId="180" fontId="14" fillId="33" borderId="0" xfId="87" applyNumberFormat="1" applyFont="1" applyFill="1" applyBorder="1" applyAlignment="1">
      <alignment horizontal="center"/>
      <protection/>
    </xf>
    <xf numFmtId="180" fontId="0" fillId="0" borderId="0" xfId="87" applyNumberFormat="1" applyFill="1">
      <alignment/>
      <protection/>
    </xf>
    <xf numFmtId="180" fontId="14" fillId="35" borderId="19" xfId="87" applyNumberFormat="1" applyFont="1" applyFill="1" applyBorder="1">
      <alignment/>
      <protection/>
    </xf>
    <xf numFmtId="180" fontId="14" fillId="35" borderId="21" xfId="87" applyNumberFormat="1" applyFont="1" applyFill="1" applyBorder="1">
      <alignment/>
      <protection/>
    </xf>
    <xf numFmtId="180" fontId="14" fillId="33" borderId="21" xfId="87" applyNumberFormat="1" applyFont="1" applyFill="1" applyBorder="1">
      <alignment/>
      <protection/>
    </xf>
    <xf numFmtId="43" fontId="14" fillId="38" borderId="20" xfId="0" applyNumberFormat="1" applyFont="1" applyFill="1" applyBorder="1" applyAlignment="1">
      <alignment/>
    </xf>
    <xf numFmtId="180" fontId="10" fillId="35" borderId="21" xfId="87" applyNumberFormat="1" applyFont="1" applyFill="1" applyBorder="1">
      <alignment/>
      <protection/>
    </xf>
    <xf numFmtId="180" fontId="10" fillId="33" borderId="21" xfId="87" applyNumberFormat="1" applyFont="1" applyFill="1" applyBorder="1">
      <alignment/>
      <protection/>
    </xf>
    <xf numFmtId="43" fontId="14" fillId="33" borderId="20" xfId="87" applyNumberFormat="1" applyFont="1" applyFill="1" applyBorder="1">
      <alignment/>
      <protection/>
    </xf>
    <xf numFmtId="180" fontId="1" fillId="0" borderId="14" xfId="87" applyNumberFormat="1" applyFont="1" applyFill="1" applyBorder="1" applyAlignment="1">
      <alignment horizontal="center"/>
      <protection/>
    </xf>
    <xf numFmtId="180" fontId="1" fillId="35" borderId="14" xfId="87" applyNumberFormat="1" applyFont="1" applyFill="1" applyBorder="1" applyAlignment="1">
      <alignment horizontal="center"/>
      <protection/>
    </xf>
    <xf numFmtId="9" fontId="0" fillId="0" borderId="18" xfId="89" applyFont="1" applyFill="1" applyBorder="1" applyAlignment="1">
      <alignment horizontal="center"/>
    </xf>
    <xf numFmtId="43" fontId="0" fillId="35" borderId="18" xfId="87" applyNumberFormat="1" applyFill="1" applyBorder="1">
      <alignment/>
      <protection/>
    </xf>
    <xf numFmtId="9" fontId="0" fillId="0" borderId="17" xfId="89" applyFont="1" applyFill="1" applyBorder="1" applyAlignment="1">
      <alignment horizontal="center"/>
    </xf>
    <xf numFmtId="43" fontId="0" fillId="35" borderId="17" xfId="87" applyNumberFormat="1" applyFill="1" applyBorder="1">
      <alignment/>
      <protection/>
    </xf>
    <xf numFmtId="180" fontId="15" fillId="35" borderId="22" xfId="87" applyNumberFormat="1" applyFont="1" applyFill="1" applyBorder="1">
      <alignment/>
      <protection/>
    </xf>
    <xf numFmtId="180" fontId="0" fillId="35" borderId="23" xfId="87" applyNumberFormat="1" applyFill="1" applyBorder="1">
      <alignment/>
      <protection/>
    </xf>
    <xf numFmtId="180" fontId="0" fillId="35" borderId="24" xfId="87" applyNumberFormat="1" applyFill="1" applyBorder="1">
      <alignment/>
      <protection/>
    </xf>
    <xf numFmtId="180" fontId="1" fillId="35" borderId="25" xfId="87" applyNumberFormat="1" applyFont="1" applyFill="1" applyBorder="1">
      <alignment/>
      <protection/>
    </xf>
    <xf numFmtId="180" fontId="0" fillId="35" borderId="0" xfId="87" applyNumberFormat="1" applyFill="1" applyBorder="1">
      <alignment/>
      <protection/>
    </xf>
    <xf numFmtId="180" fontId="0" fillId="35" borderId="26" xfId="87" applyNumberFormat="1" applyFill="1" applyBorder="1">
      <alignment/>
      <protection/>
    </xf>
    <xf numFmtId="180" fontId="1" fillId="35" borderId="0" xfId="87" applyNumberFormat="1" applyFont="1" applyFill="1" applyBorder="1" applyAlignment="1">
      <alignment horizontal="right"/>
      <protection/>
    </xf>
    <xf numFmtId="180" fontId="1" fillId="35" borderId="26" xfId="87" applyNumberFormat="1" applyFont="1" applyFill="1" applyBorder="1" applyAlignment="1">
      <alignment horizontal="right"/>
      <protection/>
    </xf>
    <xf numFmtId="180" fontId="0" fillId="35" borderId="25" xfId="87" applyNumberFormat="1" applyFill="1" applyBorder="1">
      <alignment/>
      <protection/>
    </xf>
    <xf numFmtId="9" fontId="0" fillId="35" borderId="0" xfId="89" applyFont="1" applyFill="1" applyBorder="1" applyAlignment="1">
      <alignment/>
    </xf>
    <xf numFmtId="0" fontId="0" fillId="35" borderId="0" xfId="87" applyFill="1" applyBorder="1">
      <alignment/>
      <protection/>
    </xf>
    <xf numFmtId="43" fontId="0" fillId="35" borderId="26" xfId="87" applyNumberFormat="1" applyFill="1" applyBorder="1">
      <alignment/>
      <protection/>
    </xf>
    <xf numFmtId="9" fontId="0" fillId="35" borderId="12" xfId="89" applyFont="1" applyFill="1" applyBorder="1" applyAlignment="1">
      <alignment/>
    </xf>
    <xf numFmtId="43" fontId="0" fillId="35" borderId="27" xfId="87" applyNumberFormat="1" applyFill="1" applyBorder="1">
      <alignment/>
      <protection/>
    </xf>
    <xf numFmtId="180" fontId="0" fillId="35" borderId="15" xfId="87" applyNumberFormat="1" applyFill="1" applyBorder="1">
      <alignment/>
      <protection/>
    </xf>
    <xf numFmtId="180" fontId="0" fillId="35" borderId="28" xfId="87" applyNumberFormat="1" applyFill="1" applyBorder="1">
      <alignment/>
      <protection/>
    </xf>
    <xf numFmtId="180" fontId="1" fillId="35" borderId="28" xfId="87" applyNumberFormat="1" applyFont="1" applyFill="1" applyBorder="1">
      <alignment/>
      <protection/>
    </xf>
    <xf numFmtId="0" fontId="0" fillId="35" borderId="28" xfId="87" applyFill="1" applyBorder="1">
      <alignment/>
      <protection/>
    </xf>
    <xf numFmtId="43" fontId="1" fillId="35" borderId="29" xfId="87" applyNumberFormat="1" applyFont="1" applyFill="1" applyBorder="1">
      <alignment/>
      <protection/>
    </xf>
    <xf numFmtId="180" fontId="13" fillId="33" borderId="0" xfId="87" applyNumberFormat="1" applyFont="1" applyFill="1" applyBorder="1">
      <alignment/>
      <protection/>
    </xf>
    <xf numFmtId="0" fontId="0" fillId="33" borderId="0" xfId="0" applyFill="1" applyAlignment="1">
      <alignment/>
    </xf>
    <xf numFmtId="4" fontId="0" fillId="0" borderId="0" xfId="0" applyNumberFormat="1" applyFont="1" applyFill="1" applyAlignment="1">
      <alignment vertical="top" wrapText="1"/>
    </xf>
    <xf numFmtId="0" fontId="2" fillId="36" borderId="0" xfId="83" applyFont="1" applyFill="1" applyBorder="1">
      <alignment/>
      <protection/>
    </xf>
    <xf numFmtId="197" fontId="0" fillId="33" borderId="10" xfId="61" applyNumberFormat="1" applyFont="1" applyFill="1" applyBorder="1" applyAlignment="1" applyProtection="1">
      <alignment horizontal="right" vertical="center"/>
      <protection/>
    </xf>
    <xf numFmtId="4" fontId="0" fillId="33" borderId="10" xfId="64" applyNumberFormat="1" applyFont="1" applyFill="1" applyBorder="1" applyAlignment="1">
      <alignment horizontal="center" vertical="center"/>
    </xf>
    <xf numFmtId="4" fontId="1" fillId="33" borderId="10" xfId="64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3" fontId="1" fillId="0" borderId="0" xfId="0" applyNumberFormat="1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4" fontId="1" fillId="33" borderId="0" xfId="64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/>
    </xf>
    <xf numFmtId="0" fontId="0" fillId="33" borderId="0" xfId="79" applyFont="1" applyFill="1" applyBorder="1">
      <alignment/>
      <protection/>
    </xf>
    <xf numFmtId="201" fontId="5" fillId="33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97" fontId="0" fillId="39" borderId="10" xfId="61" applyNumberFormat="1" applyFont="1" applyFill="1" applyBorder="1" applyAlignment="1" applyProtection="1">
      <alignment horizontal="right" vertical="center"/>
      <protection/>
    </xf>
    <xf numFmtId="0" fontId="1" fillId="39" borderId="10" xfId="0" applyFont="1" applyFill="1" applyBorder="1" applyAlignment="1">
      <alignment horizontal="right" vertical="top" wrapText="1"/>
    </xf>
    <xf numFmtId="4" fontId="0" fillId="39" borderId="10" xfId="64" applyNumberFormat="1" applyFont="1" applyFill="1" applyBorder="1" applyAlignment="1">
      <alignment horizontal="right" vertical="center" wrapText="1"/>
    </xf>
    <xf numFmtId="4" fontId="0" fillId="39" borderId="10" xfId="64" applyNumberFormat="1" applyFont="1" applyFill="1" applyBorder="1" applyAlignment="1">
      <alignment horizontal="center" vertical="center"/>
    </xf>
    <xf numFmtId="4" fontId="1" fillId="39" borderId="10" xfId="64" applyNumberFormat="1" applyFont="1" applyFill="1" applyBorder="1" applyAlignment="1">
      <alignment horizontal="right" vertical="center" wrapText="1"/>
    </xf>
    <xf numFmtId="43" fontId="0" fillId="0" borderId="10" xfId="0" applyNumberFormat="1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3" borderId="10" xfId="51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center" wrapText="1"/>
    </xf>
    <xf numFmtId="4" fontId="1" fillId="33" borderId="0" xfId="51" applyNumberFormat="1" applyFont="1" applyFill="1" applyBorder="1" applyAlignment="1">
      <alignment horizontal="right" wrapText="1"/>
    </xf>
    <xf numFmtId="4" fontId="1" fillId="39" borderId="10" xfId="0" applyNumberFormat="1" applyFont="1" applyFill="1" applyBorder="1" applyAlignment="1">
      <alignment horizontal="right" wrapText="1"/>
    </xf>
    <xf numFmtId="4" fontId="1" fillId="39" borderId="10" xfId="0" applyNumberFormat="1" applyFont="1" applyFill="1" applyBorder="1" applyAlignment="1">
      <alignment horizontal="center" wrapText="1"/>
    </xf>
    <xf numFmtId="4" fontId="1" fillId="39" borderId="10" xfId="51" applyNumberFormat="1" applyFont="1" applyFill="1" applyBorder="1" applyAlignment="1">
      <alignment horizontal="right" wrapText="1"/>
    </xf>
    <xf numFmtId="0" fontId="1" fillId="39" borderId="18" xfId="0" applyFont="1" applyFill="1" applyBorder="1" applyAlignment="1">
      <alignment horizontal="right" wrapText="1"/>
    </xf>
    <xf numFmtId="4" fontId="1" fillId="39" borderId="18" xfId="0" applyNumberFormat="1" applyFont="1" applyFill="1" applyBorder="1" applyAlignment="1">
      <alignment horizontal="right" wrapText="1"/>
    </xf>
    <xf numFmtId="4" fontId="1" fillId="39" borderId="18" xfId="0" applyNumberFormat="1" applyFont="1" applyFill="1" applyBorder="1" applyAlignment="1">
      <alignment horizontal="center" wrapText="1"/>
    </xf>
    <xf numFmtId="4" fontId="1" fillId="39" borderId="18" xfId="51" applyNumberFormat="1" applyFont="1" applyFill="1" applyBorder="1" applyAlignment="1">
      <alignment horizontal="right" wrapText="1"/>
    </xf>
    <xf numFmtId="197" fontId="0" fillId="39" borderId="18" xfId="61" applyNumberFormat="1" applyFont="1" applyFill="1" applyBorder="1" applyAlignment="1" applyProtection="1">
      <alignment horizontal="right" vertical="center"/>
      <protection/>
    </xf>
    <xf numFmtId="0" fontId="1" fillId="39" borderId="18" xfId="0" applyFont="1" applyFill="1" applyBorder="1" applyAlignment="1">
      <alignment horizontal="center" vertical="top" wrapText="1"/>
    </xf>
    <xf numFmtId="4" fontId="0" fillId="39" borderId="18" xfId="64" applyNumberFormat="1" applyFont="1" applyFill="1" applyBorder="1" applyAlignment="1">
      <alignment horizontal="right" vertical="center" wrapText="1"/>
    </xf>
    <xf numFmtId="4" fontId="0" fillId="39" borderId="18" xfId="64" applyNumberFormat="1" applyFont="1" applyFill="1" applyBorder="1" applyAlignment="1">
      <alignment horizontal="center" vertical="center"/>
    </xf>
    <xf numFmtId="4" fontId="1" fillId="39" borderId="18" xfId="64" applyNumberFormat="1" applyFont="1" applyFill="1" applyBorder="1" applyAlignment="1">
      <alignment horizontal="right" vertical="center" wrapText="1"/>
    </xf>
    <xf numFmtId="197" fontId="0" fillId="39" borderId="11" xfId="61" applyNumberFormat="1" applyFont="1" applyFill="1" applyBorder="1" applyAlignment="1" applyProtection="1">
      <alignment horizontal="right" vertical="center"/>
      <protection/>
    </xf>
    <xf numFmtId="0" fontId="1" fillId="39" borderId="11" xfId="0" applyFont="1" applyFill="1" applyBorder="1" applyAlignment="1">
      <alignment horizontal="center" vertical="top" wrapText="1"/>
    </xf>
    <xf numFmtId="4" fontId="0" fillId="39" borderId="11" xfId="64" applyNumberFormat="1" applyFont="1" applyFill="1" applyBorder="1" applyAlignment="1">
      <alignment horizontal="right" vertical="center" wrapText="1"/>
    </xf>
    <xf numFmtId="4" fontId="0" fillId="39" borderId="11" xfId="64" applyNumberFormat="1" applyFont="1" applyFill="1" applyBorder="1" applyAlignment="1">
      <alignment horizontal="center" vertical="center"/>
    </xf>
    <xf numFmtId="4" fontId="1" fillId="39" borderId="11" xfId="64" applyNumberFormat="1" applyFont="1" applyFill="1" applyBorder="1" applyAlignment="1">
      <alignment horizontal="right" vertical="center" wrapText="1"/>
    </xf>
    <xf numFmtId="0" fontId="1" fillId="39" borderId="10" xfId="0" applyFont="1" applyFill="1" applyBorder="1" applyAlignment="1">
      <alignment horizontal="center" vertical="top" wrapText="1"/>
    </xf>
    <xf numFmtId="0" fontId="1" fillId="39" borderId="17" xfId="0" applyFont="1" applyFill="1" applyBorder="1" applyAlignment="1">
      <alignment horizontal="center" vertical="center" wrapText="1"/>
    </xf>
    <xf numFmtId="197" fontId="5" fillId="33" borderId="10" xfId="61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>
      <alignment/>
    </xf>
    <xf numFmtId="43" fontId="0" fillId="33" borderId="10" xfId="51" applyFont="1" applyFill="1" applyBorder="1" applyAlignment="1">
      <alignment horizontal="right" wrapText="1"/>
    </xf>
    <xf numFmtId="0" fontId="0" fillId="33" borderId="10" xfId="0" applyFont="1" applyFill="1" applyBorder="1" applyAlignment="1">
      <alignment vertical="top" wrapText="1"/>
    </xf>
    <xf numFmtId="2" fontId="0" fillId="33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3" fontId="0" fillId="33" borderId="0" xfId="51" applyFont="1" applyFill="1" applyAlignment="1">
      <alignment horizontal="right" wrapText="1"/>
    </xf>
    <xf numFmtId="4" fontId="0" fillId="33" borderId="0" xfId="0" applyNumberFormat="1" applyFont="1" applyFill="1" applyAlignment="1">
      <alignment/>
    </xf>
    <xf numFmtId="2" fontId="0" fillId="33" borderId="18" xfId="0" applyNumberFormat="1" applyFont="1" applyFill="1" applyBorder="1" applyAlignment="1">
      <alignment horizontal="right" vertical="top" wrapText="1"/>
    </xf>
    <xf numFmtId="0" fontId="0" fillId="33" borderId="18" xfId="0" applyFont="1" applyFill="1" applyBorder="1" applyAlignment="1">
      <alignment vertical="top" wrapText="1"/>
    </xf>
    <xf numFmtId="4" fontId="0" fillId="33" borderId="18" xfId="0" applyNumberFormat="1" applyFont="1" applyFill="1" applyBorder="1" applyAlignment="1">
      <alignment horizontal="right" vertical="top" wrapText="1"/>
    </xf>
    <xf numFmtId="4" fontId="0" fillId="33" borderId="18" xfId="0" applyNumberFormat="1" applyFont="1" applyFill="1" applyBorder="1" applyAlignment="1">
      <alignment horizontal="center" vertical="top" wrapText="1"/>
    </xf>
    <xf numFmtId="43" fontId="0" fillId="33" borderId="18" xfId="51" applyFont="1" applyFill="1" applyBorder="1" applyAlignment="1">
      <alignment horizontal="right" wrapText="1"/>
    </xf>
    <xf numFmtId="0" fontId="1" fillId="35" borderId="0" xfId="0" applyFont="1" applyFill="1" applyAlignment="1">
      <alignment vertical="top" wrapText="1"/>
    </xf>
    <xf numFmtId="0" fontId="1" fillId="33" borderId="0" xfId="0" applyFont="1" applyFill="1" applyAlignment="1">
      <alignment horizontal="center" vertical="top" wrapText="1"/>
    </xf>
    <xf numFmtId="4" fontId="1" fillId="0" borderId="0" xfId="0" applyNumberFormat="1" applyFont="1" applyFill="1" applyAlignment="1">
      <alignment vertical="top" wrapText="1"/>
    </xf>
    <xf numFmtId="4" fontId="1" fillId="0" borderId="0" xfId="0" applyNumberFormat="1" applyFont="1" applyFill="1" applyAlignment="1">
      <alignment/>
    </xf>
    <xf numFmtId="197" fontId="6" fillId="33" borderId="10" xfId="61" applyNumberFormat="1" applyFont="1" applyFill="1" applyBorder="1" applyAlignment="1" applyProtection="1">
      <alignment horizontal="center" vertical="top"/>
      <protection/>
    </xf>
    <xf numFmtId="197" fontId="6" fillId="33" borderId="10" xfId="61" applyNumberFormat="1" applyFont="1" applyFill="1" applyBorder="1" applyAlignment="1" applyProtection="1">
      <alignment horizontal="right" vertical="center" wrapText="1"/>
      <protection/>
    </xf>
    <xf numFmtId="37" fontId="5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/>
    </xf>
    <xf numFmtId="4" fontId="0" fillId="33" borderId="10" xfId="64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0" xfId="64" applyNumberFormat="1" applyFont="1" applyFill="1" applyBorder="1" applyAlignment="1" applyProtection="1">
      <alignment horizontal="right" vertical="center" wrapText="1"/>
      <protection locked="0"/>
    </xf>
    <xf numFmtId="193" fontId="0" fillId="33" borderId="10" xfId="0" applyNumberFormat="1" applyFont="1" applyFill="1" applyBorder="1" applyAlignment="1">
      <alignment horizontal="right" vertical="justify" wrapText="1"/>
    </xf>
    <xf numFmtId="0" fontId="0" fillId="33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 wrapText="1"/>
    </xf>
    <xf numFmtId="37" fontId="1" fillId="33" borderId="10" xfId="81" applyNumberFormat="1" applyFont="1" applyFill="1" applyBorder="1" applyAlignment="1" applyProtection="1">
      <alignment horizontal="right" vertical="top"/>
      <protection/>
    </xf>
    <xf numFmtId="193" fontId="1" fillId="33" borderId="10" xfId="81" applyNumberFormat="1" applyFont="1" applyFill="1" applyBorder="1" applyAlignment="1" applyProtection="1">
      <alignment horizontal="right" vertical="top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198" fontId="6" fillId="33" borderId="10" xfId="61" applyNumberFormat="1" applyFont="1" applyFill="1" applyBorder="1" applyAlignment="1" applyProtection="1">
      <alignment horizontal="right" vertical="center" wrapText="1"/>
      <protection/>
    </xf>
    <xf numFmtId="0" fontId="1" fillId="33" borderId="10" xfId="0" applyNumberFormat="1" applyFont="1" applyFill="1" applyBorder="1" applyAlignment="1">
      <alignment horizontal="left" vertical="justify" wrapText="1"/>
    </xf>
    <xf numFmtId="49" fontId="1" fillId="33" borderId="10" xfId="85" applyNumberFormat="1" applyFont="1" applyFill="1" applyBorder="1" applyAlignment="1">
      <alignment horizontal="left" vertical="center" wrapText="1"/>
      <protection/>
    </xf>
    <xf numFmtId="2" fontId="0" fillId="33" borderId="10" xfId="0" applyNumberFormat="1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left" vertical="top" wrapText="1"/>
    </xf>
    <xf numFmtId="4" fontId="0" fillId="33" borderId="10" xfId="78" applyNumberFormat="1" applyFont="1" applyFill="1" applyBorder="1" applyAlignment="1">
      <alignment horizontal="right" wrapText="1"/>
      <protection/>
    </xf>
    <xf numFmtId="4" fontId="0" fillId="33" borderId="10" xfId="0" applyNumberFormat="1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/>
    </xf>
    <xf numFmtId="4" fontId="0" fillId="33" borderId="10" xfId="60" applyNumberFormat="1" applyFont="1" applyFill="1" applyBorder="1" applyAlignment="1">
      <alignment vertical="center" wrapText="1"/>
    </xf>
    <xf numFmtId="4" fontId="1" fillId="33" borderId="10" xfId="64" applyNumberFormat="1" applyFont="1" applyFill="1" applyBorder="1" applyAlignment="1" applyProtection="1">
      <alignment horizontal="right" wrapText="1"/>
      <protection/>
    </xf>
    <xf numFmtId="4" fontId="1" fillId="33" borderId="10" xfId="0" applyNumberFormat="1" applyFont="1" applyFill="1" applyBorder="1" applyAlignment="1">
      <alignment horizontal="center"/>
    </xf>
    <xf numFmtId="4" fontId="1" fillId="33" borderId="10" xfId="64" applyNumberFormat="1" applyFont="1" applyFill="1" applyBorder="1" applyAlignment="1" applyProtection="1">
      <alignment horizontal="right" wrapText="1"/>
      <protection locked="0"/>
    </xf>
    <xf numFmtId="193" fontId="0" fillId="33" borderId="10" xfId="0" applyNumberFormat="1" applyFont="1" applyFill="1" applyBorder="1" applyAlignment="1" quotePrefix="1">
      <alignment horizontal="right"/>
    </xf>
    <xf numFmtId="193" fontId="0" fillId="33" borderId="10" xfId="0" applyNumberFormat="1" applyFont="1" applyFill="1" applyBorder="1" applyAlignment="1" quotePrefix="1">
      <alignment horizontal="right" vertical="top"/>
    </xf>
    <xf numFmtId="193" fontId="1" fillId="33" borderId="10" xfId="0" applyNumberFormat="1" applyFont="1" applyFill="1" applyBorder="1" applyAlignment="1" quotePrefix="1">
      <alignment horizontal="right" vertical="top"/>
    </xf>
    <xf numFmtId="0" fontId="1" fillId="33" borderId="10" xfId="0" applyNumberFormat="1" applyFont="1" applyFill="1" applyBorder="1" applyAlignment="1">
      <alignment horizontal="left" vertical="justify"/>
    </xf>
    <xf numFmtId="1" fontId="0" fillId="33" borderId="10" xfId="0" applyNumberFormat="1" applyFont="1" applyFill="1" applyBorder="1" applyAlignment="1">
      <alignment horizontal="right" vertical="top" wrapText="1"/>
    </xf>
    <xf numFmtId="197" fontId="6" fillId="33" borderId="10" xfId="61" applyNumberFormat="1" applyFont="1" applyFill="1" applyBorder="1" applyAlignment="1" applyProtection="1">
      <alignment horizontal="center" vertical="top" wrapText="1"/>
      <protection/>
    </xf>
    <xf numFmtId="197" fontId="5" fillId="33" borderId="10" xfId="61" applyNumberFormat="1" applyFont="1" applyFill="1" applyBorder="1" applyAlignment="1" applyProtection="1">
      <alignment horizontal="right" vertical="top" wrapText="1"/>
      <protection/>
    </xf>
    <xf numFmtId="49" fontId="1" fillId="33" borderId="10" xfId="85" applyNumberFormat="1" applyFont="1" applyFill="1" applyBorder="1" applyAlignment="1">
      <alignment horizontal="left" vertical="top" wrapText="1"/>
      <protection/>
    </xf>
    <xf numFmtId="43" fontId="0" fillId="33" borderId="10" xfId="87" applyNumberFormat="1" applyFill="1" applyBorder="1">
      <alignment/>
      <protection/>
    </xf>
    <xf numFmtId="193" fontId="6" fillId="33" borderId="10" xfId="0" applyNumberFormat="1" applyFont="1" applyFill="1" applyBorder="1" applyAlignment="1" applyProtection="1">
      <alignment horizontal="right" vertical="top"/>
      <protection/>
    </xf>
    <xf numFmtId="49" fontId="1" fillId="33" borderId="10" xfId="85" applyNumberFormat="1" applyFont="1" applyFill="1" applyBorder="1" applyAlignment="1">
      <alignment horizontal="left" vertical="center"/>
      <protection/>
    </xf>
    <xf numFmtId="173" fontId="0" fillId="33" borderId="10" xfId="55" applyFont="1" applyFill="1" applyBorder="1" applyAlignment="1">
      <alignment horizontal="right" wrapText="1"/>
    </xf>
    <xf numFmtId="197" fontId="6" fillId="33" borderId="10" xfId="61" applyNumberFormat="1" applyFont="1" applyFill="1" applyBorder="1" applyAlignment="1" applyProtection="1">
      <alignment horizontal="right" vertical="center"/>
      <protection/>
    </xf>
    <xf numFmtId="198" fontId="5" fillId="33" borderId="10" xfId="61" applyNumberFormat="1" applyFont="1" applyFill="1" applyBorder="1" applyAlignment="1" applyProtection="1">
      <alignment horizontal="right" vertical="top"/>
      <protection/>
    </xf>
    <xf numFmtId="193" fontId="5" fillId="33" borderId="18" xfId="0" applyNumberFormat="1" applyFont="1" applyFill="1" applyBorder="1" applyAlignment="1" applyProtection="1">
      <alignment horizontal="right" vertical="top"/>
      <protection/>
    </xf>
    <xf numFmtId="0" fontId="0" fillId="33" borderId="18" xfId="79" applyFont="1" applyFill="1" applyBorder="1" applyAlignment="1">
      <alignment horizontal="left" vertical="top" wrapText="1"/>
      <protection/>
    </xf>
    <xf numFmtId="4" fontId="5" fillId="33" borderId="18" xfId="64" applyNumberFormat="1" applyFont="1" applyFill="1" applyBorder="1" applyAlignment="1">
      <alignment horizontal="right" vertical="top" wrapText="1"/>
    </xf>
    <xf numFmtId="4" fontId="5" fillId="33" borderId="18" xfId="64" applyNumberFormat="1" applyFont="1" applyFill="1" applyBorder="1" applyAlignment="1">
      <alignment horizontal="center" vertical="top"/>
    </xf>
    <xf numFmtId="4" fontId="0" fillId="33" borderId="18" xfId="64" applyNumberFormat="1" applyFont="1" applyFill="1" applyBorder="1" applyAlignment="1">
      <alignment horizontal="right" vertical="top" wrapText="1"/>
    </xf>
    <xf numFmtId="4" fontId="0" fillId="33" borderId="18" xfId="0" applyNumberFormat="1" applyFont="1" applyFill="1" applyBorder="1" applyAlignment="1">
      <alignment vertical="top" wrapText="1"/>
    </xf>
    <xf numFmtId="4" fontId="0" fillId="33" borderId="0" xfId="0" applyNumberFormat="1" applyFont="1" applyFill="1" applyBorder="1" applyAlignment="1">
      <alignment wrapText="1"/>
    </xf>
    <xf numFmtId="193" fontId="5" fillId="33" borderId="10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NumberFormat="1" applyFont="1" applyFill="1" applyBorder="1" applyAlignment="1">
      <alignment/>
    </xf>
    <xf numFmtId="37" fontId="6" fillId="33" borderId="10" xfId="0" applyNumberFormat="1" applyFont="1" applyFill="1" applyBorder="1" applyAlignment="1" applyProtection="1">
      <alignment horizontal="right"/>
      <protection/>
    </xf>
    <xf numFmtId="4" fontId="0" fillId="33" borderId="0" xfId="0" applyNumberFormat="1" applyFont="1" applyFill="1" applyBorder="1" applyAlignment="1">
      <alignment vertical="top" wrapText="1"/>
    </xf>
    <xf numFmtId="0" fontId="0" fillId="33" borderId="18" xfId="0" applyNumberFormat="1" applyFont="1" applyFill="1" applyBorder="1" applyAlignment="1">
      <alignment horizontal="left" vertical="justify" wrapText="1"/>
    </xf>
    <xf numFmtId="4" fontId="0" fillId="33" borderId="18" xfId="64" applyNumberFormat="1" applyFont="1" applyFill="1" applyBorder="1" applyAlignment="1" applyProtection="1">
      <alignment horizontal="right" wrapText="1"/>
      <protection/>
    </xf>
    <xf numFmtId="4" fontId="0" fillId="33" borderId="18" xfId="0" applyNumberFormat="1" applyFont="1" applyFill="1" applyBorder="1" applyAlignment="1">
      <alignment horizontal="center"/>
    </xf>
    <xf numFmtId="4" fontId="0" fillId="33" borderId="18" xfId="64" applyNumberFormat="1" applyFont="1" applyFill="1" applyBorder="1" applyAlignment="1" applyProtection="1">
      <alignment horizontal="right" wrapText="1"/>
      <protection locked="0"/>
    </xf>
    <xf numFmtId="4" fontId="0" fillId="33" borderId="18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top" wrapText="1"/>
    </xf>
    <xf numFmtId="4" fontId="0" fillId="0" borderId="17" xfId="87" applyNumberFormat="1" applyFill="1" applyBorder="1">
      <alignment/>
      <protection/>
    </xf>
    <xf numFmtId="0" fontId="1" fillId="33" borderId="0" xfId="0" applyFont="1" applyFill="1" applyAlignment="1">
      <alignment horizontal="center" vertical="top" wrapText="1"/>
    </xf>
    <xf numFmtId="193" fontId="0" fillId="33" borderId="10" xfId="81" applyNumberFormat="1" applyFont="1" applyFill="1" applyBorder="1" applyAlignment="1" applyProtection="1">
      <alignment horizontal="right" vertical="center"/>
      <protection/>
    </xf>
    <xf numFmtId="37" fontId="1" fillId="33" borderId="10" xfId="81" applyNumberFormat="1" applyFont="1" applyFill="1" applyBorder="1" applyAlignment="1" applyProtection="1">
      <alignment horizontal="right" vertical="center"/>
      <protection/>
    </xf>
    <xf numFmtId="193" fontId="1" fillId="33" borderId="10" xfId="81" applyNumberFormat="1" applyFont="1" applyFill="1" applyBorder="1" applyAlignment="1" applyProtection="1">
      <alignment horizontal="right" vertical="center"/>
      <protection/>
    </xf>
    <xf numFmtId="37" fontId="1" fillId="33" borderId="10" xfId="0" applyNumberFormat="1" applyFont="1" applyFill="1" applyBorder="1" applyAlignment="1" applyProtection="1">
      <alignment horizontal="right" vertical="top"/>
      <protection/>
    </xf>
    <xf numFmtId="197" fontId="0" fillId="33" borderId="10" xfId="61" applyNumberFormat="1" applyFont="1" applyFill="1" applyBorder="1" applyAlignment="1" applyProtection="1">
      <alignment horizontal="right" vertical="center" wrapText="1"/>
      <protection/>
    </xf>
    <xf numFmtId="197" fontId="1" fillId="33" borderId="10" xfId="61" applyNumberFormat="1" applyFont="1" applyFill="1" applyBorder="1" applyAlignment="1" applyProtection="1">
      <alignment horizontal="right" vertical="center"/>
      <protection/>
    </xf>
    <xf numFmtId="197" fontId="1" fillId="33" borderId="10" xfId="61" applyNumberFormat="1" applyFont="1" applyFill="1" applyBorder="1" applyAlignment="1" applyProtection="1">
      <alignment horizontal="center" vertical="top"/>
      <protection/>
    </xf>
    <xf numFmtId="198" fontId="1" fillId="33" borderId="10" xfId="61" applyNumberFormat="1" applyFont="1" applyFill="1" applyBorder="1" applyAlignment="1" applyProtection="1">
      <alignment horizontal="right" vertical="center" wrapText="1"/>
      <protection/>
    </xf>
    <xf numFmtId="37" fontId="1" fillId="33" borderId="10" xfId="0" applyNumberFormat="1" applyFont="1" applyFill="1" applyBorder="1" applyAlignment="1" applyProtection="1">
      <alignment horizontal="right" vertical="center"/>
      <protection/>
    </xf>
    <xf numFmtId="193" fontId="0" fillId="33" borderId="10" xfId="0" applyNumberFormat="1" applyFont="1" applyFill="1" applyBorder="1" applyAlignment="1" applyProtection="1">
      <alignment horizontal="right" vertical="center"/>
      <protection/>
    </xf>
    <xf numFmtId="43" fontId="0" fillId="33" borderId="10" xfId="51" applyFont="1" applyFill="1" applyBorder="1" applyAlignment="1" applyProtection="1">
      <alignment horizontal="right" vertical="center" wrapText="1"/>
      <protection/>
    </xf>
    <xf numFmtId="43" fontId="0" fillId="33" borderId="10" xfId="51" applyFont="1" applyFill="1" applyBorder="1" applyAlignment="1" applyProtection="1">
      <alignment horizontal="right" vertical="center" wrapText="1"/>
      <protection locked="0"/>
    </xf>
    <xf numFmtId="43" fontId="0" fillId="33" borderId="10" xfId="51" applyFont="1" applyFill="1" applyBorder="1" applyAlignment="1" applyProtection="1">
      <alignment horizontal="right" wrapText="1"/>
      <protection locked="0"/>
    </xf>
    <xf numFmtId="43" fontId="1" fillId="33" borderId="10" xfId="51" applyFont="1" applyFill="1" applyBorder="1" applyAlignment="1" applyProtection="1">
      <alignment horizontal="right" vertical="center" wrapText="1"/>
      <protection/>
    </xf>
    <xf numFmtId="43" fontId="1" fillId="33" borderId="10" xfId="51" applyFont="1" applyFill="1" applyBorder="1" applyAlignment="1" applyProtection="1">
      <alignment horizontal="right" vertical="center" wrapText="1"/>
      <protection locked="0"/>
    </xf>
    <xf numFmtId="43" fontId="0" fillId="33" borderId="10" xfId="51" applyFont="1" applyFill="1" applyBorder="1" applyAlignment="1" applyProtection="1">
      <alignment horizontal="right" vertical="top" wrapText="1"/>
      <protection locked="0"/>
    </xf>
    <xf numFmtId="43" fontId="0" fillId="33" borderId="10" xfId="51" applyFont="1" applyFill="1" applyBorder="1" applyAlignment="1" applyProtection="1">
      <alignment horizontal="right" wrapText="1"/>
      <protection/>
    </xf>
    <xf numFmtId="43" fontId="1" fillId="33" borderId="10" xfId="51" applyFont="1" applyFill="1" applyBorder="1" applyAlignment="1" applyProtection="1">
      <alignment horizontal="right" wrapText="1"/>
      <protection/>
    </xf>
    <xf numFmtId="43" fontId="1" fillId="33" borderId="10" xfId="51" applyFont="1" applyFill="1" applyBorder="1" applyAlignment="1" applyProtection="1">
      <alignment horizontal="right" wrapText="1"/>
      <protection locked="0"/>
    </xf>
    <xf numFmtId="198" fontId="0" fillId="33" borderId="10" xfId="61" applyNumberFormat="1" applyFont="1" applyFill="1" applyBorder="1" applyAlignment="1" applyProtection="1">
      <alignment horizontal="right" vertical="top" wrapText="1"/>
      <protection/>
    </xf>
    <xf numFmtId="193" fontId="0" fillId="33" borderId="18" xfId="0" applyNumberFormat="1" applyFont="1" applyFill="1" applyBorder="1" applyAlignment="1" applyProtection="1">
      <alignment horizontal="right" vertical="center"/>
      <protection/>
    </xf>
    <xf numFmtId="0" fontId="18" fillId="40" borderId="0" xfId="0" applyFont="1" applyFill="1" applyBorder="1" applyAlignment="1">
      <alignment/>
    </xf>
    <xf numFmtId="43" fontId="0" fillId="33" borderId="18" xfId="51" applyFont="1" applyFill="1" applyBorder="1" applyAlignment="1" applyProtection="1">
      <alignment horizontal="right" vertical="center" wrapText="1"/>
      <protection/>
    </xf>
    <xf numFmtId="43" fontId="0" fillId="33" borderId="18" xfId="51" applyFont="1" applyFill="1" applyBorder="1" applyAlignment="1" applyProtection="1">
      <alignment horizontal="right" vertical="center" wrapText="1"/>
      <protection locked="0"/>
    </xf>
    <xf numFmtId="197" fontId="0" fillId="33" borderId="18" xfId="61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vertical="top" wrapText="1"/>
    </xf>
    <xf numFmtId="0" fontId="5" fillId="36" borderId="0" xfId="0" applyFont="1" applyFill="1" applyBorder="1" applyAlignment="1">
      <alignment horizontal="left" wrapText="1"/>
    </xf>
    <xf numFmtId="0" fontId="1" fillId="36" borderId="30" xfId="87" applyFont="1" applyFill="1" applyBorder="1" applyAlignment="1">
      <alignment horizontal="center"/>
      <protection/>
    </xf>
    <xf numFmtId="0" fontId="1" fillId="36" borderId="31" xfId="87" applyFont="1" applyFill="1" applyBorder="1" applyAlignment="1">
      <alignment horizontal="center"/>
      <protection/>
    </xf>
    <xf numFmtId="180" fontId="13" fillId="36" borderId="0" xfId="87" applyNumberFormat="1" applyFont="1" applyFill="1" applyAlignment="1">
      <alignment horizontal="left"/>
      <protection/>
    </xf>
    <xf numFmtId="0" fontId="1" fillId="33" borderId="0" xfId="0" applyFont="1" applyFill="1" applyAlignment="1" applyProtection="1">
      <alignment horizontal="center" vertical="top" wrapText="1"/>
      <protection/>
    </xf>
    <xf numFmtId="0" fontId="1" fillId="33" borderId="0" xfId="0" applyFont="1" applyFill="1" applyAlignment="1" applyProtection="1">
      <alignment horizontal="center" vertical="top" wrapText="1"/>
      <protection/>
    </xf>
    <xf numFmtId="0" fontId="5" fillId="36" borderId="0" xfId="0" applyFont="1" applyFill="1" applyBorder="1" applyAlignment="1" applyProtection="1">
      <alignment horizontal="left" wrapText="1"/>
      <protection/>
    </xf>
    <xf numFmtId="0" fontId="5" fillId="36" borderId="0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Font="1" applyFill="1" applyAlignment="1" applyProtection="1">
      <alignment vertical="top" wrapText="1"/>
      <protection/>
    </xf>
    <xf numFmtId="0" fontId="1" fillId="33" borderId="0" xfId="0" applyFont="1" applyFill="1" applyAlignment="1" applyProtection="1">
      <alignment horizontal="right"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39" borderId="17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righ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180" fontId="1" fillId="33" borderId="11" xfId="0" applyNumberFormat="1" applyFont="1" applyFill="1" applyBorder="1" applyAlignment="1" applyProtection="1">
      <alignment horizontal="right" vertical="top" wrapText="1"/>
      <protection/>
    </xf>
    <xf numFmtId="180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33" borderId="10" xfId="79" applyFont="1" applyFill="1" applyBorder="1" applyAlignment="1" applyProtection="1">
      <alignment horizontal="left" vertical="center" wrapText="1"/>
      <protection/>
    </xf>
    <xf numFmtId="43" fontId="0" fillId="33" borderId="10" xfId="51" applyFont="1" applyFill="1" applyBorder="1" applyAlignment="1" applyProtection="1">
      <alignment horizontal="center" vertical="center"/>
      <protection/>
    </xf>
    <xf numFmtId="0" fontId="0" fillId="33" borderId="10" xfId="79" applyFont="1" applyFill="1" applyBorder="1" applyAlignment="1" applyProtection="1">
      <alignment horizontal="left" vertical="center" wrapText="1"/>
      <protection/>
    </xf>
    <xf numFmtId="43" fontId="0" fillId="33" borderId="10" xfId="5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193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79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43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43" fontId="0" fillId="33" borderId="18" xfId="5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85" applyNumberFormat="1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right" vertical="center" wrapText="1"/>
      <protection/>
    </xf>
    <xf numFmtId="4" fontId="0" fillId="33" borderId="0" xfId="0" applyNumberFormat="1" applyFont="1" applyFill="1" applyAlignment="1" applyProtection="1">
      <alignment vertical="top" wrapText="1"/>
      <protection/>
    </xf>
    <xf numFmtId="4" fontId="0" fillId="33" borderId="10" xfId="0" applyNumberFormat="1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 applyProtection="1">
      <alignment horizontal="left" vertical="top" wrapText="1"/>
      <protection/>
    </xf>
    <xf numFmtId="4" fontId="0" fillId="41" borderId="10" xfId="0" applyNumberFormat="1" applyFont="1" applyFill="1" applyBorder="1" applyAlignment="1" applyProtection="1">
      <alignment horizontal="center" wrapText="1"/>
      <protection/>
    </xf>
    <xf numFmtId="4" fontId="0" fillId="33" borderId="10" xfId="0" applyNumberFormat="1" applyFont="1" applyFill="1" applyBorder="1" applyAlignment="1" applyProtection="1">
      <alignment vertical="top" wrapText="1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wrapText="1"/>
      <protection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 applyProtection="1">
      <alignment horizontal="right" vertical="center" wrapText="1"/>
      <protection/>
    </xf>
    <xf numFmtId="0" fontId="20" fillId="33" borderId="10" xfId="0" applyNumberFormat="1" applyFont="1" applyFill="1" applyBorder="1" applyAlignment="1" applyProtection="1">
      <alignment vertical="top" wrapText="1"/>
      <protection/>
    </xf>
    <xf numFmtId="4" fontId="21" fillId="33" borderId="10" xfId="0" applyNumberFormat="1" applyFont="1" applyFill="1" applyBorder="1" applyAlignment="1" applyProtection="1">
      <alignment vertical="top"/>
      <protection/>
    </xf>
    <xf numFmtId="4" fontId="21" fillId="33" borderId="10" xfId="0" applyNumberFormat="1" applyFont="1" applyFill="1" applyBorder="1" applyAlignment="1" applyProtection="1">
      <alignment horizontal="center" vertical="top"/>
      <protection/>
    </xf>
    <xf numFmtId="0" fontId="21" fillId="33" borderId="10" xfId="0" applyFont="1" applyFill="1" applyBorder="1" applyAlignment="1" applyProtection="1">
      <alignment horizontal="right" wrapText="1"/>
      <protection/>
    </xf>
    <xf numFmtId="0" fontId="21" fillId="33" borderId="10" xfId="0" applyNumberFormat="1" applyFont="1" applyFill="1" applyBorder="1" applyAlignment="1" applyProtection="1">
      <alignment vertical="top" wrapText="1"/>
      <protection/>
    </xf>
    <xf numFmtId="43" fontId="1" fillId="33" borderId="10" xfId="5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right" vertical="top"/>
      <protection/>
    </xf>
    <xf numFmtId="0" fontId="0" fillId="33" borderId="10" xfId="71" applyFont="1" applyFill="1" applyBorder="1" applyAlignment="1" applyProtection="1">
      <alignment horizontal="left" vertical="top" wrapText="1"/>
      <protection/>
    </xf>
    <xf numFmtId="43" fontId="0" fillId="33" borderId="10" xfId="51" applyFont="1" applyFill="1" applyBorder="1" applyAlignment="1" applyProtection="1">
      <alignment horizontal="right" vertical="top" wrapText="1"/>
      <protection/>
    </xf>
    <xf numFmtId="43" fontId="0" fillId="33" borderId="10" xfId="51" applyFont="1" applyFill="1" applyBorder="1" applyAlignment="1" applyProtection="1">
      <alignment horizontal="center" vertical="top" wrapText="1"/>
      <protection/>
    </xf>
    <xf numFmtId="39" fontId="0" fillId="33" borderId="10" xfId="82" applyFont="1" applyFill="1" applyBorder="1" applyAlignment="1" applyProtection="1">
      <alignment horizontal="left" vertical="top" wrapText="1"/>
      <protection/>
    </xf>
    <xf numFmtId="0" fontId="1" fillId="39" borderId="10" xfId="0" applyFont="1" applyFill="1" applyBorder="1" applyAlignment="1" applyProtection="1">
      <alignment horizontal="center" vertical="top" wrapText="1"/>
      <protection/>
    </xf>
    <xf numFmtId="43" fontId="0" fillId="39" borderId="10" xfId="51" applyFont="1" applyFill="1" applyBorder="1" applyAlignment="1" applyProtection="1">
      <alignment horizontal="right" vertical="center" wrapText="1"/>
      <protection/>
    </xf>
    <xf numFmtId="43" fontId="0" fillId="39" borderId="10" xfId="5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justify" wrapText="1"/>
      <protection/>
    </xf>
    <xf numFmtId="43" fontId="1" fillId="33" borderId="10" xfId="51" applyFont="1" applyFill="1" applyBorder="1" applyAlignment="1" applyProtection="1">
      <alignment horizontal="center"/>
      <protection/>
    </xf>
    <xf numFmtId="4" fontId="0" fillId="33" borderId="10" xfId="84" applyNumberFormat="1" applyFont="1" applyFill="1" applyBorder="1" applyAlignment="1" applyProtection="1">
      <alignment vertical="center"/>
      <protection/>
    </xf>
    <xf numFmtId="4" fontId="0" fillId="33" borderId="10" xfId="84" applyNumberFormat="1" applyFont="1" applyFill="1" applyBorder="1" applyAlignment="1" applyProtection="1">
      <alignment horizontal="center" vertical="center"/>
      <protection/>
    </xf>
    <xf numFmtId="43" fontId="0" fillId="33" borderId="10" xfId="5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left" vertical="justify" wrapText="1"/>
      <protection/>
    </xf>
    <xf numFmtId="0" fontId="1" fillId="39" borderId="18" xfId="0" applyFont="1" applyFill="1" applyBorder="1" applyAlignment="1" applyProtection="1">
      <alignment horizontal="center" vertical="top" wrapText="1"/>
      <protection/>
    </xf>
    <xf numFmtId="43" fontId="0" fillId="39" borderId="18" xfId="51" applyFont="1" applyFill="1" applyBorder="1" applyAlignment="1" applyProtection="1">
      <alignment horizontal="right" vertical="center" wrapText="1"/>
      <protection/>
    </xf>
    <xf numFmtId="43" fontId="0" fillId="39" borderId="18" xfId="51" applyFont="1" applyFill="1" applyBorder="1" applyAlignment="1" applyProtection="1">
      <alignment horizontal="center" vertical="center"/>
      <protection/>
    </xf>
    <xf numFmtId="0" fontId="1" fillId="39" borderId="11" xfId="0" applyFont="1" applyFill="1" applyBorder="1" applyAlignment="1" applyProtection="1">
      <alignment horizontal="center" vertical="top" wrapText="1"/>
      <protection/>
    </xf>
    <xf numFmtId="43" fontId="0" fillId="39" borderId="11" xfId="51" applyFont="1" applyFill="1" applyBorder="1" applyAlignment="1" applyProtection="1">
      <alignment horizontal="right" vertical="center" wrapText="1"/>
      <protection/>
    </xf>
    <xf numFmtId="43" fontId="0" fillId="39" borderId="11" xfId="51" applyFont="1" applyFill="1" applyBorder="1" applyAlignment="1" applyProtection="1">
      <alignment horizontal="center" vertical="center"/>
      <protection/>
    </xf>
    <xf numFmtId="4" fontId="0" fillId="33" borderId="10" xfId="64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right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right"/>
      <protection/>
    </xf>
    <xf numFmtId="10" fontId="0" fillId="33" borderId="10" xfId="89" applyNumberFormat="1" applyFont="1" applyFill="1" applyBorder="1" applyAlignment="1" applyProtection="1">
      <alignment horizontal="right" wrapText="1"/>
      <protection/>
    </xf>
    <xf numFmtId="0" fontId="1" fillId="39" borderId="10" xfId="0" applyFont="1" applyFill="1" applyBorder="1" applyAlignment="1" applyProtection="1">
      <alignment horizontal="right" vertical="top" wrapText="1"/>
      <protection/>
    </xf>
    <xf numFmtId="4" fontId="0" fillId="39" borderId="10" xfId="64" applyNumberFormat="1" applyFont="1" applyFill="1" applyBorder="1" applyAlignment="1" applyProtection="1">
      <alignment horizontal="right" vertical="center" wrapText="1"/>
      <protection/>
    </xf>
    <xf numFmtId="4" fontId="0" fillId="39" borderId="10" xfId="64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right" vertical="top" wrapText="1"/>
      <protection/>
    </xf>
    <xf numFmtId="4" fontId="1" fillId="39" borderId="10" xfId="0" applyNumberFormat="1" applyFont="1" applyFill="1" applyBorder="1" applyAlignment="1" applyProtection="1">
      <alignment horizontal="right" wrapText="1"/>
      <protection/>
    </xf>
    <xf numFmtId="4" fontId="1" fillId="39" borderId="10" xfId="0" applyNumberFormat="1" applyFont="1" applyFill="1" applyBorder="1" applyAlignment="1" applyProtection="1">
      <alignment horizontal="center" wrapText="1"/>
      <protection/>
    </xf>
    <xf numFmtId="4" fontId="1" fillId="33" borderId="10" xfId="0" applyNumberFormat="1" applyFont="1" applyFill="1" applyBorder="1" applyAlignment="1" applyProtection="1">
      <alignment horizontal="right" wrapText="1"/>
      <protection/>
    </xf>
    <xf numFmtId="4" fontId="1" fillId="33" borderId="10" xfId="0" applyNumberFormat="1" applyFont="1" applyFill="1" applyBorder="1" applyAlignment="1" applyProtection="1">
      <alignment horizontal="center" wrapText="1"/>
      <protection/>
    </xf>
    <xf numFmtId="0" fontId="1" fillId="39" borderId="18" xfId="0" applyFont="1" applyFill="1" applyBorder="1" applyAlignment="1" applyProtection="1">
      <alignment horizontal="right" wrapText="1"/>
      <protection/>
    </xf>
    <xf numFmtId="4" fontId="1" fillId="39" borderId="18" xfId="0" applyNumberFormat="1" applyFont="1" applyFill="1" applyBorder="1" applyAlignment="1" applyProtection="1">
      <alignment horizontal="right" wrapText="1"/>
      <protection/>
    </xf>
    <xf numFmtId="4" fontId="1" fillId="39" borderId="18" xfId="0" applyNumberFormat="1" applyFont="1" applyFill="1" applyBorder="1" applyAlignment="1" applyProtection="1">
      <alignment horizontal="center" wrapText="1"/>
      <protection/>
    </xf>
    <xf numFmtId="43" fontId="0" fillId="33" borderId="10" xfId="51" applyFont="1" applyFill="1" applyBorder="1" applyAlignment="1" applyProtection="1">
      <alignment vertical="center" wrapText="1"/>
      <protection locked="0"/>
    </xf>
    <xf numFmtId="43" fontId="0" fillId="33" borderId="10" xfId="51" applyFont="1" applyFill="1" applyBorder="1" applyAlignment="1" applyProtection="1">
      <alignment wrapText="1"/>
      <protection locked="0"/>
    </xf>
    <xf numFmtId="43" fontId="0" fillId="33" borderId="18" xfId="51" applyFont="1" applyFill="1" applyBorder="1" applyAlignment="1" applyProtection="1">
      <alignment vertical="center" wrapText="1"/>
      <protection locked="0"/>
    </xf>
    <xf numFmtId="4" fontId="0" fillId="33" borderId="10" xfId="0" applyNumberFormat="1" applyFont="1" applyFill="1" applyBorder="1" applyAlignment="1" applyProtection="1">
      <alignment wrapText="1"/>
      <protection locked="0"/>
    </xf>
    <xf numFmtId="4" fontId="0" fillId="41" borderId="10" xfId="0" applyNumberFormat="1" applyFont="1" applyFill="1" applyBorder="1" applyAlignment="1" applyProtection="1">
      <alignment wrapText="1"/>
      <protection locked="0"/>
    </xf>
    <xf numFmtId="4" fontId="0" fillId="33" borderId="10" xfId="0" applyNumberFormat="1" applyFont="1" applyFill="1" applyBorder="1" applyAlignment="1" applyProtection="1">
      <alignment/>
      <protection locked="0"/>
    </xf>
    <xf numFmtId="4" fontId="0" fillId="33" borderId="10" xfId="60" applyNumberFormat="1" applyFont="1" applyFill="1" applyBorder="1" applyAlignment="1" applyProtection="1">
      <alignment vertical="center" wrapText="1"/>
      <protection locked="0"/>
    </xf>
    <xf numFmtId="180" fontId="18" fillId="33" borderId="10" xfId="0" applyNumberFormat="1" applyFont="1" applyFill="1" applyBorder="1" applyAlignment="1" applyProtection="1">
      <alignment vertical="top"/>
      <protection locked="0"/>
    </xf>
    <xf numFmtId="180" fontId="21" fillId="33" borderId="10" xfId="0" applyNumberFormat="1" applyFont="1" applyFill="1" applyBorder="1" applyAlignment="1" applyProtection="1">
      <alignment horizontal="right"/>
      <protection locked="0"/>
    </xf>
    <xf numFmtId="43" fontId="0" fillId="39" borderId="10" xfId="51" applyFont="1" applyFill="1" applyBorder="1" applyAlignment="1" applyProtection="1">
      <alignment horizontal="right" vertical="center" wrapText="1"/>
      <protection locked="0"/>
    </xf>
    <xf numFmtId="43" fontId="1" fillId="39" borderId="10" xfId="51" applyFont="1" applyFill="1" applyBorder="1" applyAlignment="1" applyProtection="1">
      <alignment horizontal="right" vertical="center" wrapText="1"/>
      <protection locked="0"/>
    </xf>
    <xf numFmtId="43" fontId="1" fillId="33" borderId="10" xfId="51" applyFont="1" applyFill="1" applyBorder="1" applyAlignment="1" applyProtection="1">
      <alignment horizontal="right"/>
      <protection locked="0"/>
    </xf>
    <xf numFmtId="4" fontId="0" fillId="33" borderId="10" xfId="55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86" applyNumberFormat="1" applyFont="1" applyFill="1" applyBorder="1" applyAlignment="1" applyProtection="1">
      <alignment vertical="center"/>
      <protection locked="0"/>
    </xf>
    <xf numFmtId="43" fontId="0" fillId="33" borderId="10" xfId="51" applyFont="1" applyFill="1" applyBorder="1" applyAlignment="1" applyProtection="1">
      <alignment horizontal="right"/>
      <protection locked="0"/>
    </xf>
    <xf numFmtId="43" fontId="0" fillId="39" borderId="18" xfId="51" applyFont="1" applyFill="1" applyBorder="1" applyAlignment="1" applyProtection="1">
      <alignment horizontal="right" vertical="center" wrapText="1"/>
      <protection locked="0"/>
    </xf>
    <xf numFmtId="43" fontId="1" fillId="39" borderId="18" xfId="51" applyFont="1" applyFill="1" applyBorder="1" applyAlignment="1" applyProtection="1">
      <alignment horizontal="right" vertical="center" wrapText="1"/>
      <protection locked="0"/>
    </xf>
    <xf numFmtId="43" fontId="0" fillId="39" borderId="11" xfId="51" applyFont="1" applyFill="1" applyBorder="1" applyAlignment="1" applyProtection="1">
      <alignment horizontal="right" vertical="center" wrapText="1"/>
      <protection locked="0"/>
    </xf>
    <xf numFmtId="43" fontId="1" fillId="39" borderId="11" xfId="51" applyFont="1" applyFill="1" applyBorder="1" applyAlignment="1" applyProtection="1">
      <alignment horizontal="right" vertical="center" wrapText="1"/>
      <protection locked="0"/>
    </xf>
    <xf numFmtId="4" fontId="1" fillId="33" borderId="10" xfId="64" applyNumberFormat="1" applyFont="1" applyFill="1" applyBorder="1" applyAlignment="1" applyProtection="1">
      <alignment horizontal="right" vertical="center" wrapText="1"/>
      <protection locked="0"/>
    </xf>
    <xf numFmtId="0" fontId="0" fillId="33" borderId="10" xfId="0" applyFont="1" applyFill="1" applyBorder="1" applyAlignment="1" applyProtection="1">
      <alignment/>
      <protection locked="0"/>
    </xf>
    <xf numFmtId="43" fontId="0" fillId="33" borderId="10" xfId="0" applyNumberFormat="1" applyFont="1" applyFill="1" applyBorder="1" applyAlignment="1" applyProtection="1">
      <alignment horizontal="right" wrapText="1"/>
      <protection locked="0"/>
    </xf>
    <xf numFmtId="4" fontId="0" fillId="39" borderId="10" xfId="64" applyNumberFormat="1" applyFont="1" applyFill="1" applyBorder="1" applyAlignment="1" applyProtection="1">
      <alignment horizontal="right" vertical="center" wrapText="1"/>
      <protection locked="0"/>
    </xf>
    <xf numFmtId="4" fontId="1" fillId="39" borderId="10" xfId="64" applyNumberFormat="1" applyFont="1" applyFill="1" applyBorder="1" applyAlignment="1" applyProtection="1">
      <alignment horizontal="right" vertical="center" wrapText="1"/>
      <protection locked="0"/>
    </xf>
    <xf numFmtId="4" fontId="1" fillId="39" borderId="10" xfId="0" applyNumberFormat="1" applyFont="1" applyFill="1" applyBorder="1" applyAlignment="1" applyProtection="1">
      <alignment horizontal="right" wrapText="1"/>
      <protection locked="0"/>
    </xf>
    <xf numFmtId="4" fontId="1" fillId="39" borderId="10" xfId="51" applyNumberFormat="1" applyFont="1" applyFill="1" applyBorder="1" applyAlignment="1" applyProtection="1">
      <alignment horizontal="right" wrapText="1"/>
      <protection locked="0"/>
    </xf>
    <xf numFmtId="4" fontId="1" fillId="33" borderId="10" xfId="0" applyNumberFormat="1" applyFont="1" applyFill="1" applyBorder="1" applyAlignment="1" applyProtection="1">
      <alignment horizontal="right" wrapText="1"/>
      <protection locked="0"/>
    </xf>
    <xf numFmtId="4" fontId="1" fillId="33" borderId="10" xfId="51" applyNumberFormat="1" applyFont="1" applyFill="1" applyBorder="1" applyAlignment="1" applyProtection="1">
      <alignment horizontal="right" wrapText="1"/>
      <protection locked="0"/>
    </xf>
    <xf numFmtId="4" fontId="1" fillId="39" borderId="18" xfId="0" applyNumberFormat="1" applyFont="1" applyFill="1" applyBorder="1" applyAlignment="1" applyProtection="1">
      <alignment horizontal="right" wrapText="1"/>
      <protection locked="0"/>
    </xf>
    <xf numFmtId="4" fontId="1" fillId="39" borderId="18" xfId="51" applyNumberFormat="1" applyFont="1" applyFill="1" applyBorder="1" applyAlignment="1" applyProtection="1">
      <alignment horizontal="right" wrapText="1"/>
      <protection locked="0"/>
    </xf>
  </cellXfs>
  <cellStyles count="8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3" xfId="37"/>
    <cellStyle name="Comma_ANALISIS EL PUERTO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0" xfId="53"/>
    <cellStyle name="Millares 10 2" xfId="54"/>
    <cellStyle name="Millares 2" xfId="55"/>
    <cellStyle name="Millares 2 2" xfId="56"/>
    <cellStyle name="Millares 2 2 3" xfId="57"/>
    <cellStyle name="Millares 2 4 2" xfId="58"/>
    <cellStyle name="Millares 3" xfId="59"/>
    <cellStyle name="Millares 3 3" xfId="60"/>
    <cellStyle name="Millares 4" xfId="61"/>
    <cellStyle name="Millares 4 2" xfId="62"/>
    <cellStyle name="Millares 5" xfId="63"/>
    <cellStyle name="Millares 5 3" xfId="64"/>
    <cellStyle name="Millares 7 2 2" xfId="65"/>
    <cellStyle name="Millares 9" xfId="66"/>
    <cellStyle name="Currency" xfId="67"/>
    <cellStyle name="Currency [0]" xfId="68"/>
    <cellStyle name="Neutral" xfId="69"/>
    <cellStyle name="Normal 10 2 2" xfId="70"/>
    <cellStyle name="Normal 13 2" xfId="71"/>
    <cellStyle name="Normal 14" xfId="72"/>
    <cellStyle name="Normal 15" xfId="73"/>
    <cellStyle name="Normal 2" xfId="74"/>
    <cellStyle name="Normal 2 2" xfId="75"/>
    <cellStyle name="Normal 2 2 2" xfId="76"/>
    <cellStyle name="Normal 2 3 2" xfId="77"/>
    <cellStyle name="Normal 3" xfId="78"/>
    <cellStyle name="Normal 5" xfId="79"/>
    <cellStyle name="Normal 54" xfId="80"/>
    <cellStyle name="Normal_158-09 TERMINACION AC. LA GINA" xfId="81"/>
    <cellStyle name="Normal_50-09 EXTENSION LINEA LA CUARENTA Y CABUYA 2" xfId="82"/>
    <cellStyle name="Normal_502-01 alcantarillado sanitario academia de entrenamiento policial de hatilloparte b" xfId="83"/>
    <cellStyle name="Normal_CARCAMO SAN PEDRO" xfId="84"/>
    <cellStyle name="Normal_Hoja1" xfId="85"/>
    <cellStyle name="Normal_Presupuesto Terminaciones Edificio Mantenimiento Nave I " xfId="86"/>
    <cellStyle name="Normal_VOLUMETRIA EXTENSION 3 AC. SALCEDO" xfId="87"/>
    <cellStyle name="Notas" xfId="88"/>
    <cellStyle name="Percent" xfId="89"/>
    <cellStyle name="Porcentual 2 2" xfId="90"/>
    <cellStyle name="Porcentual 5" xfId="91"/>
    <cellStyle name="Salida" xfId="92"/>
    <cellStyle name="Texto de advertencia" xfId="93"/>
    <cellStyle name="Texto explicativo" xfId="94"/>
    <cellStyle name="Título" xfId="95"/>
    <cellStyle name="Título 2" xfId="96"/>
    <cellStyle name="Título 3" xfId="97"/>
    <cellStyle name="Total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1285875</xdr:colOff>
      <xdr:row>97</xdr:row>
      <xdr:rowOff>0</xdr:rowOff>
    </xdr:from>
    <xdr:ext cx="95250" cy="371475"/>
    <xdr:sp fLocksText="0">
      <xdr:nvSpPr>
        <xdr:cNvPr id="1" name="Text Box 15"/>
        <xdr:cNvSpPr txBox="1">
          <a:spLocks noChangeArrowheads="1"/>
        </xdr:cNvSpPr>
      </xdr:nvSpPr>
      <xdr:spPr>
        <a:xfrm>
          <a:off x="1714500" y="211455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97</xdr:row>
      <xdr:rowOff>0</xdr:rowOff>
    </xdr:from>
    <xdr:ext cx="95250" cy="333375"/>
    <xdr:sp fLocksText="0">
      <xdr:nvSpPr>
        <xdr:cNvPr id="2" name="Text Box 15"/>
        <xdr:cNvSpPr txBox="1">
          <a:spLocks noChangeArrowheads="1"/>
        </xdr:cNvSpPr>
      </xdr:nvSpPr>
      <xdr:spPr>
        <a:xfrm>
          <a:off x="1714500" y="211455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3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4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5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6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7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8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9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10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11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12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13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14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15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16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17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18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19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20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21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22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23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24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25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26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27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28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29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30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31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32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33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34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35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36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37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38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39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40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41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42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43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44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45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46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47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48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49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50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51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52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53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54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55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56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57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58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59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60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61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62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63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64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65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66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67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68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69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70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71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72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73" name="Text Box 8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73</xdr:row>
      <xdr:rowOff>0</xdr:rowOff>
    </xdr:from>
    <xdr:ext cx="0" cy="161925"/>
    <xdr:sp fLocksText="0">
      <xdr:nvSpPr>
        <xdr:cNvPr id="74" name="Text Box 9"/>
        <xdr:cNvSpPr txBox="1">
          <a:spLocks noChangeArrowheads="1"/>
        </xdr:cNvSpPr>
      </xdr:nvSpPr>
      <xdr:spPr>
        <a:xfrm>
          <a:off x="1733550" y="169068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1285875</xdr:colOff>
      <xdr:row>249</xdr:row>
      <xdr:rowOff>0</xdr:rowOff>
    </xdr:from>
    <xdr:ext cx="95250" cy="371475"/>
    <xdr:sp fLocksText="0">
      <xdr:nvSpPr>
        <xdr:cNvPr id="1" name="Text Box 15"/>
        <xdr:cNvSpPr txBox="1">
          <a:spLocks noChangeArrowheads="1"/>
        </xdr:cNvSpPr>
      </xdr:nvSpPr>
      <xdr:spPr>
        <a:xfrm>
          <a:off x="1790700" y="48958500"/>
          <a:ext cx="95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249</xdr:row>
      <xdr:rowOff>0</xdr:rowOff>
    </xdr:from>
    <xdr:ext cx="95250" cy="333375"/>
    <xdr:sp fLocksText="0">
      <xdr:nvSpPr>
        <xdr:cNvPr id="2" name="Text Box 15"/>
        <xdr:cNvSpPr txBox="1">
          <a:spLocks noChangeArrowheads="1"/>
        </xdr:cNvSpPr>
      </xdr:nvSpPr>
      <xdr:spPr>
        <a:xfrm>
          <a:off x="1790700" y="4895850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314325</xdr:colOff>
      <xdr:row>250</xdr:row>
      <xdr:rowOff>152400</xdr:rowOff>
    </xdr:from>
    <xdr:to>
      <xdr:col>1</xdr:col>
      <xdr:colOff>2543175</xdr:colOff>
      <xdr:row>250</xdr:row>
      <xdr:rowOff>152400</xdr:rowOff>
    </xdr:to>
    <xdr:sp>
      <xdr:nvSpPr>
        <xdr:cNvPr id="3" name="Line 4"/>
        <xdr:cNvSpPr>
          <a:spLocks/>
        </xdr:cNvSpPr>
      </xdr:nvSpPr>
      <xdr:spPr>
        <a:xfrm>
          <a:off x="314325" y="492728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3705225</xdr:colOff>
      <xdr:row>250</xdr:row>
      <xdr:rowOff>152400</xdr:rowOff>
    </xdr:from>
    <xdr:to>
      <xdr:col>5</xdr:col>
      <xdr:colOff>876300</xdr:colOff>
      <xdr:row>250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210050" y="492728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261</xdr:row>
      <xdr:rowOff>66675</xdr:rowOff>
    </xdr:from>
    <xdr:to>
      <xdr:col>1</xdr:col>
      <xdr:colOff>2552700</xdr:colOff>
      <xdr:row>261</xdr:row>
      <xdr:rowOff>66675</xdr:rowOff>
    </xdr:to>
    <xdr:sp>
      <xdr:nvSpPr>
        <xdr:cNvPr id="5" name="Line 4"/>
        <xdr:cNvSpPr>
          <a:spLocks/>
        </xdr:cNvSpPr>
      </xdr:nvSpPr>
      <xdr:spPr>
        <a:xfrm>
          <a:off x="323850" y="5096827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3676650</xdr:colOff>
      <xdr:row>261</xdr:row>
      <xdr:rowOff>85725</xdr:rowOff>
    </xdr:from>
    <xdr:to>
      <xdr:col>5</xdr:col>
      <xdr:colOff>876300</xdr:colOff>
      <xdr:row>261</xdr:row>
      <xdr:rowOff>85725</xdr:rowOff>
    </xdr:to>
    <xdr:sp>
      <xdr:nvSpPr>
        <xdr:cNvPr id="6" name="Line 4"/>
        <xdr:cNvSpPr>
          <a:spLocks/>
        </xdr:cNvSpPr>
      </xdr:nvSpPr>
      <xdr:spPr>
        <a:xfrm>
          <a:off x="4181475" y="5098732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BERT_PEAD_21abr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V101"/>
  <sheetViews>
    <sheetView showGridLines="0" showZeros="0" tabSelected="1" view="pageBreakPreview" zoomScaleSheetLayoutView="100" zoomScalePageLayoutView="0" workbookViewId="0" topLeftCell="A1">
      <selection activeCell="C12" sqref="C12"/>
    </sheetView>
  </sheetViews>
  <sheetFormatPr defaultColWidth="11.421875" defaultRowHeight="12.75"/>
  <cols>
    <col min="1" max="1" width="6.421875" style="9" customWidth="1"/>
    <col min="2" max="2" width="51.7109375" style="9" customWidth="1"/>
    <col min="3" max="3" width="10.421875" style="27" customWidth="1"/>
    <col min="4" max="4" width="7.28125" style="9" customWidth="1"/>
    <col min="5" max="5" width="10.421875" style="9" customWidth="1"/>
    <col min="6" max="6" width="15.28125" style="9" customWidth="1"/>
    <col min="7" max="7" width="24.421875" style="9" customWidth="1"/>
    <col min="8" max="8" width="12.7109375" style="9" bestFit="1" customWidth="1"/>
    <col min="9" max="9" width="11.421875" style="9" customWidth="1"/>
    <col min="10" max="10" width="13.28125" style="9" customWidth="1"/>
    <col min="11" max="16384" width="11.421875" style="9" customWidth="1"/>
  </cols>
  <sheetData>
    <row r="1" spans="1:6" s="5" customFormat="1" ht="12.75" customHeight="1">
      <c r="A1" s="303"/>
      <c r="B1" s="303"/>
      <c r="C1" s="303"/>
      <c r="D1" s="303"/>
      <c r="E1" s="303"/>
      <c r="F1" s="303"/>
    </row>
    <row r="2" spans="1:256" s="5" customFormat="1" ht="12.75" customHeight="1">
      <c r="A2" s="303"/>
      <c r="B2" s="303"/>
      <c r="C2" s="303"/>
      <c r="D2" s="303"/>
      <c r="E2" s="303"/>
      <c r="F2" s="303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  <c r="FL2" s="298"/>
      <c r="FM2" s="298"/>
      <c r="FN2" s="298"/>
      <c r="FO2" s="298"/>
      <c r="FP2" s="298"/>
      <c r="FQ2" s="298"/>
      <c r="FR2" s="298"/>
      <c r="FS2" s="298"/>
      <c r="FT2" s="298"/>
      <c r="FU2" s="298"/>
      <c r="FV2" s="298"/>
      <c r="FW2" s="298"/>
      <c r="FX2" s="298"/>
      <c r="FY2" s="298"/>
      <c r="FZ2" s="298"/>
      <c r="GA2" s="298"/>
      <c r="GB2" s="298"/>
      <c r="GC2" s="298"/>
      <c r="GD2" s="298"/>
      <c r="GE2" s="298"/>
      <c r="GF2" s="298"/>
      <c r="GG2" s="298"/>
      <c r="GH2" s="298"/>
      <c r="GI2" s="298"/>
      <c r="GJ2" s="298"/>
      <c r="GK2" s="298"/>
      <c r="GL2" s="298"/>
      <c r="GM2" s="298"/>
      <c r="GN2" s="298"/>
      <c r="GO2" s="298"/>
      <c r="GP2" s="298"/>
      <c r="GQ2" s="298"/>
      <c r="GR2" s="298"/>
      <c r="GS2" s="298"/>
      <c r="GT2" s="298"/>
      <c r="GU2" s="298"/>
      <c r="GV2" s="298"/>
      <c r="GW2" s="298"/>
      <c r="GX2" s="298"/>
      <c r="GY2" s="298"/>
      <c r="GZ2" s="298"/>
      <c r="HA2" s="298"/>
      <c r="HB2" s="298"/>
      <c r="HC2" s="298"/>
      <c r="HD2" s="298"/>
      <c r="HE2" s="298"/>
      <c r="HF2" s="298"/>
      <c r="HG2" s="298"/>
      <c r="HH2" s="298"/>
      <c r="HI2" s="298"/>
      <c r="HJ2" s="298"/>
      <c r="HK2" s="298"/>
      <c r="HL2" s="298"/>
      <c r="HM2" s="298"/>
      <c r="HN2" s="298"/>
      <c r="HO2" s="298"/>
      <c r="HP2" s="298"/>
      <c r="HQ2" s="298"/>
      <c r="HR2" s="298"/>
      <c r="HS2" s="298"/>
      <c r="HT2" s="298"/>
      <c r="HU2" s="298"/>
      <c r="HV2" s="298"/>
      <c r="HW2" s="298"/>
      <c r="HX2" s="298"/>
      <c r="HY2" s="298"/>
      <c r="HZ2" s="298"/>
      <c r="IA2" s="298"/>
      <c r="IB2" s="298"/>
      <c r="IC2" s="298"/>
      <c r="ID2" s="298"/>
      <c r="IE2" s="298"/>
      <c r="IF2" s="298"/>
      <c r="IG2" s="298"/>
      <c r="IH2" s="298"/>
      <c r="II2" s="298"/>
      <c r="IJ2" s="298"/>
      <c r="IK2" s="298"/>
      <c r="IL2" s="298"/>
      <c r="IM2" s="298"/>
      <c r="IN2" s="298"/>
      <c r="IO2" s="298"/>
      <c r="IP2" s="298"/>
      <c r="IQ2" s="298"/>
      <c r="IR2" s="298"/>
      <c r="IS2" s="298"/>
      <c r="IT2" s="298"/>
      <c r="IU2" s="298"/>
      <c r="IV2" s="298"/>
    </row>
    <row r="3" spans="1:256" s="5" customFormat="1" ht="12.75" customHeight="1">
      <c r="A3" s="303"/>
      <c r="B3" s="303"/>
      <c r="C3" s="303"/>
      <c r="D3" s="303"/>
      <c r="E3" s="303"/>
      <c r="F3" s="303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DJ3" s="298"/>
      <c r="DK3" s="298"/>
      <c r="DL3" s="298"/>
      <c r="DM3" s="298"/>
      <c r="DN3" s="298"/>
      <c r="DO3" s="298"/>
      <c r="DP3" s="298"/>
      <c r="DQ3" s="298"/>
      <c r="DR3" s="298"/>
      <c r="DS3" s="298"/>
      <c r="DT3" s="298"/>
      <c r="DU3" s="298"/>
      <c r="DV3" s="298"/>
      <c r="DW3" s="298"/>
      <c r="DX3" s="298"/>
      <c r="DY3" s="298"/>
      <c r="DZ3" s="298"/>
      <c r="EA3" s="298"/>
      <c r="EB3" s="298"/>
      <c r="EC3" s="298"/>
      <c r="ED3" s="298"/>
      <c r="EE3" s="298"/>
      <c r="EF3" s="298"/>
      <c r="EG3" s="298"/>
      <c r="EH3" s="298"/>
      <c r="EI3" s="298"/>
      <c r="EJ3" s="298"/>
      <c r="EK3" s="298"/>
      <c r="EL3" s="298"/>
      <c r="EM3" s="298"/>
      <c r="EN3" s="298"/>
      <c r="EO3" s="298"/>
      <c r="EP3" s="298"/>
      <c r="EQ3" s="298"/>
      <c r="ER3" s="298"/>
      <c r="ES3" s="298"/>
      <c r="ET3" s="298"/>
      <c r="EU3" s="298"/>
      <c r="EV3" s="298"/>
      <c r="EW3" s="298"/>
      <c r="EX3" s="298"/>
      <c r="EY3" s="298"/>
      <c r="EZ3" s="298"/>
      <c r="FA3" s="298"/>
      <c r="FB3" s="298"/>
      <c r="FC3" s="298"/>
      <c r="FD3" s="298"/>
      <c r="FE3" s="298"/>
      <c r="FF3" s="298"/>
      <c r="FG3" s="298"/>
      <c r="FH3" s="298"/>
      <c r="FI3" s="298"/>
      <c r="FJ3" s="298"/>
      <c r="FK3" s="298"/>
      <c r="FL3" s="298"/>
      <c r="FM3" s="298"/>
      <c r="FN3" s="298"/>
      <c r="FO3" s="298"/>
      <c r="FP3" s="298"/>
      <c r="FQ3" s="298"/>
      <c r="FR3" s="298"/>
      <c r="FS3" s="298"/>
      <c r="FT3" s="298"/>
      <c r="FU3" s="298"/>
      <c r="FV3" s="298"/>
      <c r="FW3" s="298"/>
      <c r="FX3" s="298"/>
      <c r="FY3" s="298"/>
      <c r="FZ3" s="298"/>
      <c r="GA3" s="298"/>
      <c r="GB3" s="298"/>
      <c r="GC3" s="298"/>
      <c r="GD3" s="298"/>
      <c r="GE3" s="298"/>
      <c r="GF3" s="298"/>
      <c r="GG3" s="298"/>
      <c r="GH3" s="298"/>
      <c r="GI3" s="298"/>
      <c r="GJ3" s="298"/>
      <c r="GK3" s="298"/>
      <c r="GL3" s="298"/>
      <c r="GM3" s="298"/>
      <c r="GN3" s="298"/>
      <c r="GO3" s="298"/>
      <c r="GP3" s="298"/>
      <c r="GQ3" s="298"/>
      <c r="GR3" s="298"/>
      <c r="GS3" s="298"/>
      <c r="GT3" s="298"/>
      <c r="GU3" s="298"/>
      <c r="GV3" s="298"/>
      <c r="GW3" s="298"/>
      <c r="GX3" s="298"/>
      <c r="GY3" s="298"/>
      <c r="GZ3" s="298"/>
      <c r="HA3" s="298"/>
      <c r="HB3" s="298"/>
      <c r="HC3" s="298"/>
      <c r="HD3" s="298"/>
      <c r="HE3" s="298"/>
      <c r="HF3" s="298"/>
      <c r="HG3" s="298"/>
      <c r="HH3" s="298"/>
      <c r="HI3" s="298"/>
      <c r="HJ3" s="298"/>
      <c r="HK3" s="298"/>
      <c r="HL3" s="298"/>
      <c r="HM3" s="298"/>
      <c r="HN3" s="298"/>
      <c r="HO3" s="298"/>
      <c r="HP3" s="298"/>
      <c r="HQ3" s="298"/>
      <c r="HR3" s="298"/>
      <c r="HS3" s="298"/>
      <c r="HT3" s="298"/>
      <c r="HU3" s="298"/>
      <c r="HV3" s="298"/>
      <c r="HW3" s="298"/>
      <c r="HX3" s="298"/>
      <c r="HY3" s="298"/>
      <c r="HZ3" s="298"/>
      <c r="IA3" s="298"/>
      <c r="IB3" s="298"/>
      <c r="IC3" s="298"/>
      <c r="ID3" s="298"/>
      <c r="IE3" s="298"/>
      <c r="IF3" s="298"/>
      <c r="IG3" s="298"/>
      <c r="IH3" s="298"/>
      <c r="II3" s="298"/>
      <c r="IJ3" s="298"/>
      <c r="IK3" s="298"/>
      <c r="IL3" s="298"/>
      <c r="IM3" s="298"/>
      <c r="IN3" s="298"/>
      <c r="IO3" s="298"/>
      <c r="IP3" s="298"/>
      <c r="IQ3" s="298"/>
      <c r="IR3" s="298"/>
      <c r="IS3" s="298"/>
      <c r="IT3" s="298"/>
      <c r="IU3" s="298"/>
      <c r="IV3" s="298"/>
    </row>
    <row r="4" spans="1:256" s="5" customFormat="1" ht="12.75" customHeight="1">
      <c r="A4" s="303"/>
      <c r="B4" s="303"/>
      <c r="C4" s="303"/>
      <c r="D4" s="303"/>
      <c r="E4" s="303"/>
      <c r="F4" s="303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CY4" s="298"/>
      <c r="CZ4" s="298"/>
      <c r="DA4" s="298"/>
      <c r="DB4" s="298"/>
      <c r="DC4" s="298"/>
      <c r="DD4" s="298"/>
      <c r="DE4" s="298"/>
      <c r="DF4" s="298"/>
      <c r="DG4" s="298"/>
      <c r="DH4" s="298"/>
      <c r="DI4" s="298"/>
      <c r="DJ4" s="298"/>
      <c r="DK4" s="298"/>
      <c r="DL4" s="298"/>
      <c r="DM4" s="298"/>
      <c r="DN4" s="298"/>
      <c r="DO4" s="298"/>
      <c r="DP4" s="298"/>
      <c r="DQ4" s="298"/>
      <c r="DR4" s="298"/>
      <c r="DS4" s="298"/>
      <c r="DT4" s="298"/>
      <c r="DU4" s="298"/>
      <c r="DV4" s="298"/>
      <c r="DW4" s="298"/>
      <c r="DX4" s="298"/>
      <c r="DY4" s="298"/>
      <c r="DZ4" s="298"/>
      <c r="EA4" s="298"/>
      <c r="EB4" s="298"/>
      <c r="EC4" s="298"/>
      <c r="ED4" s="298"/>
      <c r="EE4" s="298"/>
      <c r="EF4" s="298"/>
      <c r="EG4" s="298"/>
      <c r="EH4" s="298"/>
      <c r="EI4" s="298"/>
      <c r="EJ4" s="298"/>
      <c r="EK4" s="298"/>
      <c r="EL4" s="298"/>
      <c r="EM4" s="298"/>
      <c r="EN4" s="298"/>
      <c r="EO4" s="298"/>
      <c r="EP4" s="298"/>
      <c r="EQ4" s="298"/>
      <c r="ER4" s="298"/>
      <c r="ES4" s="298"/>
      <c r="ET4" s="298"/>
      <c r="EU4" s="298"/>
      <c r="EV4" s="298"/>
      <c r="EW4" s="298"/>
      <c r="EX4" s="298"/>
      <c r="EY4" s="298"/>
      <c r="EZ4" s="298"/>
      <c r="FA4" s="298"/>
      <c r="FB4" s="298"/>
      <c r="FC4" s="298"/>
      <c r="FD4" s="298"/>
      <c r="FE4" s="298"/>
      <c r="FF4" s="298"/>
      <c r="FG4" s="298"/>
      <c r="FH4" s="298"/>
      <c r="FI4" s="298"/>
      <c r="FJ4" s="298"/>
      <c r="FK4" s="298"/>
      <c r="FL4" s="298"/>
      <c r="FM4" s="298"/>
      <c r="FN4" s="298"/>
      <c r="FO4" s="298"/>
      <c r="FP4" s="298"/>
      <c r="FQ4" s="298"/>
      <c r="FR4" s="298"/>
      <c r="FS4" s="298"/>
      <c r="FT4" s="298"/>
      <c r="FU4" s="298"/>
      <c r="FV4" s="298"/>
      <c r="FW4" s="298"/>
      <c r="FX4" s="298"/>
      <c r="FY4" s="298"/>
      <c r="FZ4" s="298"/>
      <c r="GA4" s="298"/>
      <c r="GB4" s="298"/>
      <c r="GC4" s="298"/>
      <c r="GD4" s="298"/>
      <c r="GE4" s="298"/>
      <c r="GF4" s="298"/>
      <c r="GG4" s="298"/>
      <c r="GH4" s="298"/>
      <c r="GI4" s="298"/>
      <c r="GJ4" s="298"/>
      <c r="GK4" s="298"/>
      <c r="GL4" s="298"/>
      <c r="GM4" s="298"/>
      <c r="GN4" s="298"/>
      <c r="GO4" s="298"/>
      <c r="GP4" s="298"/>
      <c r="GQ4" s="298"/>
      <c r="GR4" s="298"/>
      <c r="GS4" s="298"/>
      <c r="GT4" s="298"/>
      <c r="GU4" s="298"/>
      <c r="GV4" s="298"/>
      <c r="GW4" s="298"/>
      <c r="GX4" s="298"/>
      <c r="GY4" s="298"/>
      <c r="GZ4" s="298"/>
      <c r="HA4" s="298"/>
      <c r="HB4" s="298"/>
      <c r="HC4" s="298"/>
      <c r="HD4" s="298"/>
      <c r="HE4" s="298"/>
      <c r="HF4" s="298"/>
      <c r="HG4" s="298"/>
      <c r="HH4" s="298"/>
      <c r="HI4" s="298"/>
      <c r="HJ4" s="298"/>
      <c r="HK4" s="298"/>
      <c r="HL4" s="298"/>
      <c r="HM4" s="298"/>
      <c r="HN4" s="298"/>
      <c r="HO4" s="298"/>
      <c r="HP4" s="298"/>
      <c r="HQ4" s="298"/>
      <c r="HR4" s="298"/>
      <c r="HS4" s="298"/>
      <c r="HT4" s="298"/>
      <c r="HU4" s="298"/>
      <c r="HV4" s="298"/>
      <c r="HW4" s="298"/>
      <c r="HX4" s="298"/>
      <c r="HY4" s="298"/>
      <c r="HZ4" s="298"/>
      <c r="IA4" s="298"/>
      <c r="IB4" s="298"/>
      <c r="IC4" s="298"/>
      <c r="ID4" s="298"/>
      <c r="IE4" s="298"/>
      <c r="IF4" s="298"/>
      <c r="IG4" s="298"/>
      <c r="IH4" s="298"/>
      <c r="II4" s="298"/>
      <c r="IJ4" s="298"/>
      <c r="IK4" s="298"/>
      <c r="IL4" s="298"/>
      <c r="IM4" s="298"/>
      <c r="IN4" s="298"/>
      <c r="IO4" s="298"/>
      <c r="IP4" s="298"/>
      <c r="IQ4" s="298"/>
      <c r="IR4" s="298"/>
      <c r="IS4" s="298"/>
      <c r="IT4" s="298"/>
      <c r="IU4" s="298"/>
      <c r="IV4" s="298"/>
    </row>
    <row r="5" spans="1:256" s="5" customFormat="1" ht="12.75" customHeight="1">
      <c r="A5" s="304"/>
      <c r="B5" s="304"/>
      <c r="C5" s="304"/>
      <c r="D5" s="304"/>
      <c r="E5" s="304"/>
      <c r="F5" s="304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69"/>
      <c r="DG5" s="269"/>
      <c r="DH5" s="269"/>
      <c r="DI5" s="269"/>
      <c r="DJ5" s="269"/>
      <c r="DK5" s="269"/>
      <c r="DL5" s="269"/>
      <c r="DM5" s="269"/>
      <c r="DN5" s="269"/>
      <c r="DO5" s="269"/>
      <c r="DP5" s="269"/>
      <c r="DQ5" s="269"/>
      <c r="DR5" s="269"/>
      <c r="DS5" s="269"/>
      <c r="DT5" s="269"/>
      <c r="DU5" s="269"/>
      <c r="DV5" s="269"/>
      <c r="DW5" s="269"/>
      <c r="DX5" s="269"/>
      <c r="DY5" s="269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69"/>
      <c r="EO5" s="269"/>
      <c r="EP5" s="269"/>
      <c r="EQ5" s="269"/>
      <c r="ER5" s="269"/>
      <c r="ES5" s="269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69"/>
      <c r="FK5" s="269"/>
      <c r="FL5" s="269"/>
      <c r="FM5" s="269"/>
      <c r="FN5" s="269"/>
      <c r="FO5" s="269"/>
      <c r="FP5" s="269"/>
      <c r="FQ5" s="269"/>
      <c r="FR5" s="269"/>
      <c r="FS5" s="269"/>
      <c r="FT5" s="269"/>
      <c r="FU5" s="269"/>
      <c r="FV5" s="269"/>
      <c r="FW5" s="269"/>
      <c r="FX5" s="269"/>
      <c r="FY5" s="269"/>
      <c r="FZ5" s="269"/>
      <c r="GA5" s="269"/>
      <c r="GB5" s="269"/>
      <c r="GC5" s="269"/>
      <c r="GD5" s="269"/>
      <c r="GE5" s="269"/>
      <c r="GF5" s="269"/>
      <c r="GG5" s="269"/>
      <c r="GH5" s="269"/>
      <c r="GI5" s="269"/>
      <c r="GJ5" s="269"/>
      <c r="GK5" s="269"/>
      <c r="GL5" s="269"/>
      <c r="GM5" s="269"/>
      <c r="GN5" s="269"/>
      <c r="GO5" s="269"/>
      <c r="GP5" s="269"/>
      <c r="GQ5" s="269"/>
      <c r="GR5" s="269"/>
      <c r="GS5" s="269"/>
      <c r="GT5" s="269"/>
      <c r="GU5" s="269"/>
      <c r="GV5" s="269"/>
      <c r="GW5" s="269"/>
      <c r="GX5" s="269"/>
      <c r="GY5" s="269"/>
      <c r="GZ5" s="269"/>
      <c r="HA5" s="269"/>
      <c r="HB5" s="269"/>
      <c r="HC5" s="269"/>
      <c r="HD5" s="269"/>
      <c r="HE5" s="269"/>
      <c r="HF5" s="269"/>
      <c r="HG5" s="269"/>
      <c r="HH5" s="269"/>
      <c r="HI5" s="269"/>
      <c r="HJ5" s="269"/>
      <c r="HK5" s="269"/>
      <c r="HL5" s="269"/>
      <c r="HM5" s="269"/>
      <c r="HN5" s="269"/>
      <c r="HO5" s="269"/>
      <c r="HP5" s="269"/>
      <c r="HQ5" s="269"/>
      <c r="HR5" s="269"/>
      <c r="HS5" s="269"/>
      <c r="HT5" s="269"/>
      <c r="HU5" s="269"/>
      <c r="HV5" s="269"/>
      <c r="HW5" s="269"/>
      <c r="HX5" s="269"/>
      <c r="HY5" s="269"/>
      <c r="HZ5" s="269"/>
      <c r="IA5" s="269"/>
      <c r="IB5" s="269"/>
      <c r="IC5" s="269"/>
      <c r="ID5" s="269"/>
      <c r="IE5" s="269"/>
      <c r="IF5" s="269"/>
      <c r="IG5" s="269"/>
      <c r="IH5" s="269"/>
      <c r="II5" s="269"/>
      <c r="IJ5" s="269"/>
      <c r="IK5" s="269"/>
      <c r="IL5" s="269"/>
      <c r="IM5" s="269"/>
      <c r="IN5" s="269"/>
      <c r="IO5" s="269"/>
      <c r="IP5" s="269"/>
      <c r="IQ5" s="269"/>
      <c r="IR5" s="269"/>
      <c r="IS5" s="269"/>
      <c r="IT5" s="269"/>
      <c r="IU5" s="269"/>
      <c r="IV5" s="269"/>
    </row>
    <row r="6" spans="1:256" s="5" customFormat="1" ht="12.75" customHeight="1">
      <c r="A6" s="305"/>
      <c r="B6" s="305"/>
      <c r="C6" s="305"/>
      <c r="D6" s="305"/>
      <c r="E6" s="305"/>
      <c r="F6" s="305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K6" s="269"/>
      <c r="DL6" s="269"/>
      <c r="DM6" s="269"/>
      <c r="DN6" s="269"/>
      <c r="DO6" s="269"/>
      <c r="DP6" s="269"/>
      <c r="DQ6" s="269"/>
      <c r="DR6" s="269"/>
      <c r="DS6" s="269"/>
      <c r="DT6" s="269"/>
      <c r="DU6" s="269"/>
      <c r="DV6" s="269"/>
      <c r="DW6" s="269"/>
      <c r="DX6" s="269"/>
      <c r="DY6" s="269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69"/>
      <c r="EO6" s="269"/>
      <c r="EP6" s="269"/>
      <c r="EQ6" s="269"/>
      <c r="ER6" s="269"/>
      <c r="ES6" s="269"/>
      <c r="ET6" s="269"/>
      <c r="EU6" s="269"/>
      <c r="EV6" s="269"/>
      <c r="EW6" s="269"/>
      <c r="EX6" s="269"/>
      <c r="EY6" s="269"/>
      <c r="EZ6" s="269"/>
      <c r="FA6" s="269"/>
      <c r="FB6" s="269"/>
      <c r="FC6" s="269"/>
      <c r="FD6" s="269"/>
      <c r="FE6" s="269"/>
      <c r="FF6" s="269"/>
      <c r="FG6" s="269"/>
      <c r="FH6" s="269"/>
      <c r="FI6" s="269"/>
      <c r="FJ6" s="269"/>
      <c r="FK6" s="269"/>
      <c r="FL6" s="269"/>
      <c r="FM6" s="269"/>
      <c r="FN6" s="269"/>
      <c r="FO6" s="269"/>
      <c r="FP6" s="269"/>
      <c r="FQ6" s="269"/>
      <c r="FR6" s="269"/>
      <c r="FS6" s="269"/>
      <c r="FT6" s="269"/>
      <c r="FU6" s="269"/>
      <c r="FV6" s="269"/>
      <c r="FW6" s="269"/>
      <c r="FX6" s="269"/>
      <c r="FY6" s="269"/>
      <c r="FZ6" s="269"/>
      <c r="GA6" s="269"/>
      <c r="GB6" s="269"/>
      <c r="GC6" s="269"/>
      <c r="GD6" s="269"/>
      <c r="GE6" s="269"/>
      <c r="GF6" s="269"/>
      <c r="GG6" s="269"/>
      <c r="GH6" s="269"/>
      <c r="GI6" s="269"/>
      <c r="GJ6" s="269"/>
      <c r="GK6" s="269"/>
      <c r="GL6" s="269"/>
      <c r="GM6" s="269"/>
      <c r="GN6" s="269"/>
      <c r="GO6" s="269"/>
      <c r="GP6" s="269"/>
      <c r="GQ6" s="269"/>
      <c r="GR6" s="269"/>
      <c r="GS6" s="269"/>
      <c r="GT6" s="269"/>
      <c r="GU6" s="269"/>
      <c r="GV6" s="269"/>
      <c r="GW6" s="269"/>
      <c r="GX6" s="269"/>
      <c r="GY6" s="269"/>
      <c r="GZ6" s="269"/>
      <c r="HA6" s="269"/>
      <c r="HB6" s="269"/>
      <c r="HC6" s="269"/>
      <c r="HD6" s="269"/>
      <c r="HE6" s="269"/>
      <c r="HF6" s="269"/>
      <c r="HG6" s="269"/>
      <c r="HH6" s="269"/>
      <c r="HI6" s="269"/>
      <c r="HJ6" s="269"/>
      <c r="HK6" s="269"/>
      <c r="HL6" s="269"/>
      <c r="HM6" s="269"/>
      <c r="HN6" s="269"/>
      <c r="HO6" s="269"/>
      <c r="HP6" s="269"/>
      <c r="HQ6" s="269"/>
      <c r="HR6" s="269"/>
      <c r="HS6" s="269"/>
      <c r="HT6" s="269"/>
      <c r="HU6" s="269"/>
      <c r="HV6" s="269"/>
      <c r="HW6" s="269"/>
      <c r="HX6" s="269"/>
      <c r="HY6" s="269"/>
      <c r="HZ6" s="269"/>
      <c r="IA6" s="269"/>
      <c r="IB6" s="269"/>
      <c r="IC6" s="269"/>
      <c r="ID6" s="269"/>
      <c r="IE6" s="269"/>
      <c r="IF6" s="269"/>
      <c r="IG6" s="269"/>
      <c r="IH6" s="269"/>
      <c r="II6" s="269"/>
      <c r="IJ6" s="269"/>
      <c r="IK6" s="269"/>
      <c r="IL6" s="269"/>
      <c r="IM6" s="269"/>
      <c r="IN6" s="269"/>
      <c r="IO6" s="269"/>
      <c r="IP6" s="269"/>
      <c r="IQ6" s="269"/>
      <c r="IR6" s="269"/>
      <c r="IS6" s="269"/>
      <c r="IT6" s="269"/>
      <c r="IU6" s="269"/>
      <c r="IV6" s="269"/>
    </row>
    <row r="7" spans="1:256" s="5" customFormat="1" ht="28.5" customHeight="1">
      <c r="A7" s="306" t="s">
        <v>261</v>
      </c>
      <c r="B7" s="306"/>
      <c r="C7" s="306"/>
      <c r="D7" s="306"/>
      <c r="E7" s="306"/>
      <c r="F7" s="306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69"/>
      <c r="ET7" s="269"/>
      <c r="EU7" s="269"/>
      <c r="EV7" s="269"/>
      <c r="EW7" s="269"/>
      <c r="EX7" s="269"/>
      <c r="EY7" s="269"/>
      <c r="EZ7" s="269"/>
      <c r="FA7" s="269"/>
      <c r="FB7" s="269"/>
      <c r="FC7" s="269"/>
      <c r="FD7" s="269"/>
      <c r="FE7" s="269"/>
      <c r="FF7" s="269"/>
      <c r="FG7" s="269"/>
      <c r="FH7" s="269"/>
      <c r="FI7" s="269"/>
      <c r="FJ7" s="269"/>
      <c r="FK7" s="269"/>
      <c r="FL7" s="269"/>
      <c r="FM7" s="269"/>
      <c r="FN7" s="269"/>
      <c r="FO7" s="269"/>
      <c r="FP7" s="269"/>
      <c r="FQ7" s="269"/>
      <c r="FR7" s="269"/>
      <c r="FS7" s="269"/>
      <c r="FT7" s="269"/>
      <c r="FU7" s="269"/>
      <c r="FV7" s="269"/>
      <c r="FW7" s="269"/>
      <c r="FX7" s="269"/>
      <c r="FY7" s="269"/>
      <c r="FZ7" s="269"/>
      <c r="GA7" s="269"/>
      <c r="GB7" s="269"/>
      <c r="GC7" s="269"/>
      <c r="GD7" s="269"/>
      <c r="GE7" s="269"/>
      <c r="GF7" s="269"/>
      <c r="GG7" s="269"/>
      <c r="GH7" s="269"/>
      <c r="GI7" s="269"/>
      <c r="GJ7" s="269"/>
      <c r="GK7" s="269"/>
      <c r="GL7" s="269"/>
      <c r="GM7" s="269"/>
      <c r="GN7" s="269"/>
      <c r="GO7" s="269"/>
      <c r="GP7" s="269"/>
      <c r="GQ7" s="269"/>
      <c r="GR7" s="269"/>
      <c r="GS7" s="269"/>
      <c r="GT7" s="269"/>
      <c r="GU7" s="269"/>
      <c r="GV7" s="269"/>
      <c r="GW7" s="269"/>
      <c r="GX7" s="269"/>
      <c r="GY7" s="269"/>
      <c r="GZ7" s="269"/>
      <c r="HA7" s="269"/>
      <c r="HB7" s="269"/>
      <c r="HC7" s="269"/>
      <c r="HD7" s="269"/>
      <c r="HE7" s="269"/>
      <c r="HF7" s="269"/>
      <c r="HG7" s="269"/>
      <c r="HH7" s="269"/>
      <c r="HI7" s="269"/>
      <c r="HJ7" s="269"/>
      <c r="HK7" s="269"/>
      <c r="HL7" s="269"/>
      <c r="HM7" s="269"/>
      <c r="HN7" s="269"/>
      <c r="HO7" s="269"/>
      <c r="HP7" s="269"/>
      <c r="HQ7" s="269"/>
      <c r="HR7" s="269"/>
      <c r="HS7" s="269"/>
      <c r="HT7" s="269"/>
      <c r="HU7" s="269"/>
      <c r="HV7" s="269"/>
      <c r="HW7" s="269"/>
      <c r="HX7" s="269"/>
      <c r="HY7" s="269"/>
      <c r="HZ7" s="269"/>
      <c r="IA7" s="269"/>
      <c r="IB7" s="269"/>
      <c r="IC7" s="269"/>
      <c r="ID7" s="269"/>
      <c r="IE7" s="269"/>
      <c r="IF7" s="269"/>
      <c r="IG7" s="269"/>
      <c r="IH7" s="269"/>
      <c r="II7" s="269"/>
      <c r="IJ7" s="269"/>
      <c r="IK7" s="269"/>
      <c r="IL7" s="269"/>
      <c r="IM7" s="269"/>
      <c r="IN7" s="269"/>
      <c r="IO7" s="269"/>
      <c r="IP7" s="269"/>
      <c r="IQ7" s="269"/>
      <c r="IR7" s="269"/>
      <c r="IS7" s="269"/>
      <c r="IT7" s="269"/>
      <c r="IU7" s="269"/>
      <c r="IV7" s="269"/>
    </row>
    <row r="8" spans="1:6" s="1" customFormat="1" ht="15" customHeight="1">
      <c r="A8" s="307" t="s">
        <v>257</v>
      </c>
      <c r="B8" s="308"/>
      <c r="C8" s="309" t="s">
        <v>33</v>
      </c>
      <c r="D8" s="307"/>
      <c r="E8" s="310"/>
      <c r="F8" s="310"/>
    </row>
    <row r="9" spans="1:6" s="1" customFormat="1" ht="12.75" customHeight="1">
      <c r="A9" s="307"/>
      <c r="B9" s="308"/>
      <c r="C9" s="309"/>
      <c r="D9" s="307"/>
      <c r="E9" s="310"/>
      <c r="F9" s="310"/>
    </row>
    <row r="10" spans="1:6" s="55" customFormat="1" ht="15" customHeight="1">
      <c r="A10" s="311" t="s">
        <v>215</v>
      </c>
      <c r="B10" s="311" t="s">
        <v>30</v>
      </c>
      <c r="C10" s="311" t="s">
        <v>31</v>
      </c>
      <c r="D10" s="311" t="s">
        <v>32</v>
      </c>
      <c r="E10" s="311" t="s">
        <v>46</v>
      </c>
      <c r="F10" s="311" t="s">
        <v>47</v>
      </c>
    </row>
    <row r="11" spans="1:6" s="1" customFormat="1" ht="12.75" customHeight="1">
      <c r="A11" s="312"/>
      <c r="B11" s="313"/>
      <c r="C11" s="314"/>
      <c r="D11" s="315"/>
      <c r="E11" s="316"/>
      <c r="F11" s="316"/>
    </row>
    <row r="12" spans="1:18" s="28" customFormat="1" ht="25.5" customHeight="1">
      <c r="A12" s="276" t="s">
        <v>0</v>
      </c>
      <c r="B12" s="317" t="s">
        <v>226</v>
      </c>
      <c r="C12" s="280"/>
      <c r="D12" s="318"/>
      <c r="E12" s="281"/>
      <c r="F12" s="391"/>
      <c r="G12" s="139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s="28" customFormat="1" ht="9" customHeight="1">
      <c r="A13" s="141"/>
      <c r="B13" s="317"/>
      <c r="C13" s="280"/>
      <c r="D13" s="318"/>
      <c r="E13" s="281"/>
      <c r="F13" s="391"/>
      <c r="G13" s="139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s="28" customFormat="1" ht="14.25" customHeight="1">
      <c r="A14" s="278">
        <v>1</v>
      </c>
      <c r="B14" s="319" t="s">
        <v>43</v>
      </c>
      <c r="C14" s="320">
        <v>1383.95</v>
      </c>
      <c r="D14" s="318" t="s">
        <v>1</v>
      </c>
      <c r="E14" s="281"/>
      <c r="F14" s="391"/>
      <c r="G14" s="13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s="28" customFormat="1" ht="9.75" customHeight="1">
      <c r="A15" s="278"/>
      <c r="B15" s="319"/>
      <c r="C15" s="320"/>
      <c r="D15" s="318"/>
      <c r="E15" s="281"/>
      <c r="F15" s="391"/>
      <c r="G15" s="139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s="28" customFormat="1" ht="14.25" customHeight="1">
      <c r="A16" s="278">
        <v>2</v>
      </c>
      <c r="B16" s="321" t="s">
        <v>14</v>
      </c>
      <c r="C16" s="280"/>
      <c r="D16" s="318"/>
      <c r="E16" s="281"/>
      <c r="F16" s="391"/>
      <c r="G16" s="139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s="28" customFormat="1" ht="12.75" customHeight="1">
      <c r="A17" s="270">
        <v>2.1</v>
      </c>
      <c r="B17" s="322" t="s">
        <v>227</v>
      </c>
      <c r="C17" s="280">
        <v>1087.03</v>
      </c>
      <c r="D17" s="318" t="s">
        <v>2</v>
      </c>
      <c r="E17" s="281"/>
      <c r="F17" s="391"/>
      <c r="G17" s="139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s="28" customFormat="1" ht="12.75" customHeight="1">
      <c r="A18" s="323">
        <v>2.2</v>
      </c>
      <c r="B18" s="324" t="s">
        <v>4</v>
      </c>
      <c r="C18" s="280">
        <v>75.49</v>
      </c>
      <c r="D18" s="318" t="s">
        <v>2</v>
      </c>
      <c r="E18" s="281"/>
      <c r="F18" s="391"/>
      <c r="G18" s="139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s="28" customFormat="1" ht="25.5">
      <c r="A19" s="270">
        <v>2.3</v>
      </c>
      <c r="B19" s="325" t="s">
        <v>228</v>
      </c>
      <c r="C19" s="280">
        <v>1206.91</v>
      </c>
      <c r="D19" s="318" t="s">
        <v>2</v>
      </c>
      <c r="E19" s="281"/>
      <c r="F19" s="391"/>
      <c r="G19" s="139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s="61" customFormat="1" ht="25.5">
      <c r="A20" s="323">
        <v>2.4</v>
      </c>
      <c r="B20" s="322" t="s">
        <v>229</v>
      </c>
      <c r="C20" s="280">
        <v>1146.56</v>
      </c>
      <c r="D20" s="318" t="s">
        <v>2</v>
      </c>
      <c r="E20" s="282"/>
      <c r="F20" s="392"/>
      <c r="G20" s="139"/>
      <c r="H20" s="64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5.5">
      <c r="A21" s="270">
        <v>2.5</v>
      </c>
      <c r="B21" s="322" t="s">
        <v>217</v>
      </c>
      <c r="C21" s="280">
        <v>1304.44</v>
      </c>
      <c r="D21" s="318" t="s">
        <v>2</v>
      </c>
      <c r="E21" s="282"/>
      <c r="F21" s="392"/>
      <c r="G21" s="139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</row>
    <row r="22" spans="1:18" s="1" customFormat="1" ht="14.25" customHeight="1">
      <c r="A22" s="270"/>
      <c r="B22" s="319"/>
      <c r="C22" s="280"/>
      <c r="D22" s="318"/>
      <c r="E22" s="281"/>
      <c r="F22" s="391"/>
      <c r="G22" s="139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</row>
    <row r="23" spans="1:18" s="31" customFormat="1" ht="14.25" customHeight="1">
      <c r="A23" s="271">
        <v>3</v>
      </c>
      <c r="B23" s="321" t="s">
        <v>26</v>
      </c>
      <c r="C23" s="280"/>
      <c r="D23" s="318"/>
      <c r="E23" s="281"/>
      <c r="F23" s="391"/>
      <c r="G23" s="139"/>
      <c r="H23" s="149"/>
      <c r="I23" s="150"/>
      <c r="J23" s="150"/>
      <c r="K23" s="150"/>
      <c r="L23" s="150"/>
      <c r="M23" s="150"/>
      <c r="N23" s="150"/>
      <c r="O23" s="150"/>
      <c r="P23" s="150"/>
      <c r="Q23" s="150"/>
      <c r="R23" s="150"/>
    </row>
    <row r="24" spans="1:18" ht="16.5" customHeight="1">
      <c r="A24" s="279" t="s">
        <v>260</v>
      </c>
      <c r="B24" s="326" t="s">
        <v>230</v>
      </c>
      <c r="C24" s="280">
        <v>1411.63</v>
      </c>
      <c r="D24" s="318" t="s">
        <v>1</v>
      </c>
      <c r="E24" s="281"/>
      <c r="F24" s="391"/>
      <c r="G24" s="139"/>
      <c r="H24" s="53"/>
      <c r="I24" s="147"/>
      <c r="J24" s="147"/>
      <c r="K24" s="147"/>
      <c r="L24" s="147"/>
      <c r="M24" s="147"/>
      <c r="N24" s="147"/>
      <c r="O24" s="147"/>
      <c r="P24" s="147"/>
      <c r="Q24" s="147"/>
      <c r="R24" s="147"/>
    </row>
    <row r="25" spans="1:18" ht="12.75">
      <c r="A25" s="272"/>
      <c r="B25" s="317"/>
      <c r="C25" s="280"/>
      <c r="D25" s="318"/>
      <c r="E25" s="281"/>
      <c r="F25" s="391"/>
      <c r="G25" s="139"/>
      <c r="H25" s="53"/>
      <c r="I25" s="147"/>
      <c r="J25" s="147"/>
      <c r="K25" s="147"/>
      <c r="L25" s="147"/>
      <c r="M25" s="147"/>
      <c r="N25" s="147"/>
      <c r="O25" s="147"/>
      <c r="P25" s="147"/>
      <c r="Q25" s="147"/>
      <c r="R25" s="147"/>
    </row>
    <row r="26" spans="1:18" ht="12.75">
      <c r="A26" s="278">
        <v>4</v>
      </c>
      <c r="B26" s="317" t="s">
        <v>231</v>
      </c>
      <c r="C26" s="280"/>
      <c r="D26" s="318"/>
      <c r="E26" s="281"/>
      <c r="F26" s="391"/>
      <c r="G26" s="139"/>
      <c r="H26" s="53"/>
      <c r="I26" s="147"/>
      <c r="J26" s="147"/>
      <c r="K26" s="147"/>
      <c r="L26" s="147"/>
      <c r="M26" s="147"/>
      <c r="N26" s="147"/>
      <c r="O26" s="147"/>
      <c r="P26" s="147"/>
      <c r="Q26" s="147"/>
      <c r="R26" s="147"/>
    </row>
    <row r="27" spans="1:18" s="52" customFormat="1" ht="18.75" customHeight="1">
      <c r="A27" s="279">
        <v>4.1</v>
      </c>
      <c r="B27" s="319" t="s">
        <v>230</v>
      </c>
      <c r="C27" s="280">
        <v>1411.63</v>
      </c>
      <c r="D27" s="318" t="s">
        <v>1</v>
      </c>
      <c r="E27" s="281"/>
      <c r="F27" s="391"/>
      <c r="G27" s="139"/>
      <c r="H27" s="53"/>
      <c r="I27" s="147"/>
      <c r="J27" s="147"/>
      <c r="K27" s="147"/>
      <c r="L27" s="147"/>
      <c r="M27" s="147"/>
      <c r="N27" s="147"/>
      <c r="O27" s="147"/>
      <c r="P27" s="147"/>
      <c r="Q27" s="147"/>
      <c r="R27" s="147"/>
    </row>
    <row r="28" spans="1:18" ht="12.75">
      <c r="A28" s="279"/>
      <c r="B28" s="319"/>
      <c r="C28" s="280"/>
      <c r="D28" s="318"/>
      <c r="E28" s="281"/>
      <c r="F28" s="391"/>
      <c r="G28" s="139"/>
      <c r="H28" s="53"/>
      <c r="I28" s="147"/>
      <c r="J28" s="147"/>
      <c r="K28" s="147"/>
      <c r="L28" s="147"/>
      <c r="M28" s="147"/>
      <c r="N28" s="147"/>
      <c r="O28" s="147"/>
      <c r="P28" s="147"/>
      <c r="Q28" s="147"/>
      <c r="R28" s="147"/>
    </row>
    <row r="29" spans="1:18" s="31" customFormat="1" ht="12.75">
      <c r="A29" s="278">
        <v>5</v>
      </c>
      <c r="B29" s="327" t="s">
        <v>232</v>
      </c>
      <c r="C29" s="280"/>
      <c r="D29" s="328"/>
      <c r="E29" s="281"/>
      <c r="F29" s="281"/>
      <c r="G29" s="139"/>
      <c r="H29" s="149"/>
      <c r="I29" s="150"/>
      <c r="J29" s="150"/>
      <c r="K29" s="150"/>
      <c r="L29" s="150"/>
      <c r="M29" s="150"/>
      <c r="N29" s="150"/>
      <c r="O29" s="150"/>
      <c r="P29" s="150"/>
      <c r="Q29" s="150"/>
      <c r="R29" s="150"/>
    </row>
    <row r="30" spans="1:18" s="31" customFormat="1" ht="25.5">
      <c r="A30" s="279">
        <v>5.1</v>
      </c>
      <c r="B30" s="329" t="s">
        <v>233</v>
      </c>
      <c r="C30" s="280">
        <v>2</v>
      </c>
      <c r="D30" s="328" t="s">
        <v>3</v>
      </c>
      <c r="E30" s="391"/>
      <c r="F30" s="281"/>
      <c r="G30" s="139"/>
      <c r="H30" s="149"/>
      <c r="I30" s="150"/>
      <c r="J30" s="150"/>
      <c r="K30" s="150"/>
      <c r="L30" s="150"/>
      <c r="M30" s="150"/>
      <c r="N30" s="150"/>
      <c r="O30" s="150"/>
      <c r="P30" s="150"/>
      <c r="Q30" s="150"/>
      <c r="R30" s="150"/>
    </row>
    <row r="31" spans="1:18" ht="25.5">
      <c r="A31" s="279">
        <v>5.2</v>
      </c>
      <c r="B31" s="329" t="s">
        <v>234</v>
      </c>
      <c r="C31" s="280">
        <v>5</v>
      </c>
      <c r="D31" s="328" t="s">
        <v>3</v>
      </c>
      <c r="E31" s="391"/>
      <c r="F31" s="281"/>
      <c r="G31" s="139"/>
      <c r="H31" s="53"/>
      <c r="I31" s="147"/>
      <c r="J31" s="147"/>
      <c r="K31" s="147"/>
      <c r="L31" s="147"/>
      <c r="M31" s="147"/>
      <c r="N31" s="147"/>
      <c r="O31" s="147"/>
      <c r="P31" s="147"/>
      <c r="Q31" s="147"/>
      <c r="R31" s="147"/>
    </row>
    <row r="32" spans="1:18" ht="25.5">
      <c r="A32" s="279">
        <v>5.3</v>
      </c>
      <c r="B32" s="329" t="s">
        <v>235</v>
      </c>
      <c r="C32" s="280">
        <v>2</v>
      </c>
      <c r="D32" s="328" t="s">
        <v>3</v>
      </c>
      <c r="E32" s="391"/>
      <c r="F32" s="281"/>
      <c r="G32" s="139"/>
      <c r="H32" s="53"/>
      <c r="I32" s="147"/>
      <c r="J32" s="147"/>
      <c r="K32" s="147"/>
      <c r="L32" s="147"/>
      <c r="M32" s="147"/>
      <c r="N32" s="147"/>
      <c r="O32" s="147"/>
      <c r="P32" s="147"/>
      <c r="Q32" s="147"/>
      <c r="R32" s="147"/>
    </row>
    <row r="33" spans="1:18" ht="25.5">
      <c r="A33" s="279">
        <v>5.4</v>
      </c>
      <c r="B33" s="329" t="s">
        <v>236</v>
      </c>
      <c r="C33" s="280">
        <v>5</v>
      </c>
      <c r="D33" s="328" t="s">
        <v>3</v>
      </c>
      <c r="E33" s="391"/>
      <c r="F33" s="281"/>
      <c r="G33" s="139"/>
      <c r="H33" s="53"/>
      <c r="I33" s="147"/>
      <c r="J33" s="147"/>
      <c r="K33" s="147"/>
      <c r="L33" s="147"/>
      <c r="M33" s="147"/>
      <c r="N33" s="147"/>
      <c r="O33" s="147"/>
      <c r="P33" s="147"/>
      <c r="Q33" s="147"/>
      <c r="R33" s="147"/>
    </row>
    <row r="34" spans="1:18" ht="25.5">
      <c r="A34" s="279">
        <v>5.5</v>
      </c>
      <c r="B34" s="330" t="s">
        <v>237</v>
      </c>
      <c r="C34" s="280">
        <v>1</v>
      </c>
      <c r="D34" s="328" t="s">
        <v>3</v>
      </c>
      <c r="E34" s="391"/>
      <c r="F34" s="281"/>
      <c r="G34" s="139"/>
      <c r="H34" s="53"/>
      <c r="I34" s="147"/>
      <c r="J34" s="147"/>
      <c r="K34" s="147"/>
      <c r="L34" s="147"/>
      <c r="M34" s="147"/>
      <c r="N34" s="147"/>
      <c r="O34" s="147"/>
      <c r="P34" s="147"/>
      <c r="Q34" s="147"/>
      <c r="R34" s="147"/>
    </row>
    <row r="35" spans="1:18" ht="12.75">
      <c r="A35" s="279">
        <v>5.6</v>
      </c>
      <c r="B35" s="331" t="s">
        <v>238</v>
      </c>
      <c r="C35" s="280">
        <v>39</v>
      </c>
      <c r="D35" s="318" t="s">
        <v>3</v>
      </c>
      <c r="E35" s="281"/>
      <c r="F35" s="281"/>
      <c r="G35" s="139"/>
      <c r="H35" s="53"/>
      <c r="I35" s="147"/>
      <c r="J35" s="147"/>
      <c r="K35" s="147"/>
      <c r="L35" s="147"/>
      <c r="M35" s="147"/>
      <c r="N35" s="147"/>
      <c r="O35" s="147"/>
      <c r="P35" s="147"/>
      <c r="Q35" s="147"/>
      <c r="R35" s="147"/>
    </row>
    <row r="36" spans="1:18" ht="25.5">
      <c r="A36" s="279">
        <v>5.7</v>
      </c>
      <c r="B36" s="332" t="s">
        <v>221</v>
      </c>
      <c r="C36" s="280">
        <v>2.1</v>
      </c>
      <c r="D36" s="328" t="s">
        <v>2</v>
      </c>
      <c r="E36" s="281"/>
      <c r="F36" s="281"/>
      <c r="G36" s="139"/>
      <c r="H36" s="53"/>
      <c r="I36" s="147"/>
      <c r="J36" s="147"/>
      <c r="K36" s="147"/>
      <c r="L36" s="147"/>
      <c r="M36" s="147"/>
      <c r="N36" s="147"/>
      <c r="O36" s="147"/>
      <c r="P36" s="147"/>
      <c r="Q36" s="147"/>
      <c r="R36" s="147"/>
    </row>
    <row r="37" spans="1:18" ht="12.75">
      <c r="A37" s="279"/>
      <c r="B37" s="319"/>
      <c r="C37" s="280"/>
      <c r="D37" s="318"/>
      <c r="E37" s="281"/>
      <c r="F37" s="391"/>
      <c r="G37" s="139"/>
      <c r="H37" s="53"/>
      <c r="I37" s="147"/>
      <c r="J37" s="147"/>
      <c r="K37" s="147"/>
      <c r="L37" s="147"/>
      <c r="M37" s="147"/>
      <c r="N37" s="147"/>
      <c r="O37" s="147"/>
      <c r="P37" s="147"/>
      <c r="Q37" s="147"/>
      <c r="R37" s="147"/>
    </row>
    <row r="38" spans="1:18" ht="12.75">
      <c r="A38" s="278">
        <v>6</v>
      </c>
      <c r="B38" s="317" t="s">
        <v>117</v>
      </c>
      <c r="C38" s="280"/>
      <c r="D38" s="318"/>
      <c r="E38" s="281"/>
      <c r="F38" s="391"/>
      <c r="G38" s="139"/>
      <c r="H38" s="53"/>
      <c r="I38" s="147"/>
      <c r="J38" s="147"/>
      <c r="K38" s="147"/>
      <c r="L38" s="147"/>
      <c r="M38" s="147"/>
      <c r="N38" s="147"/>
      <c r="O38" s="147"/>
      <c r="P38" s="147"/>
      <c r="Q38" s="147"/>
      <c r="R38" s="147"/>
    </row>
    <row r="39" spans="1:18" ht="27.75" customHeight="1">
      <c r="A39" s="279">
        <v>6.1</v>
      </c>
      <c r="B39" s="326" t="s">
        <v>239</v>
      </c>
      <c r="C39" s="280">
        <v>1</v>
      </c>
      <c r="D39" s="318" t="s">
        <v>3</v>
      </c>
      <c r="E39" s="281"/>
      <c r="F39" s="391"/>
      <c r="G39" s="139"/>
      <c r="H39" s="53"/>
      <c r="I39" s="147"/>
      <c r="J39" s="147"/>
      <c r="K39" s="147"/>
      <c r="L39" s="147"/>
      <c r="M39" s="147"/>
      <c r="N39" s="147"/>
      <c r="O39" s="147"/>
      <c r="P39" s="147"/>
      <c r="Q39" s="147"/>
      <c r="R39" s="147"/>
    </row>
    <row r="40" spans="1:18" s="56" customFormat="1" ht="12.75">
      <c r="A40" s="279">
        <v>6.2</v>
      </c>
      <c r="B40" s="322" t="s">
        <v>157</v>
      </c>
      <c r="C40" s="280">
        <v>4</v>
      </c>
      <c r="D40" s="318" t="s">
        <v>49</v>
      </c>
      <c r="E40" s="281"/>
      <c r="F40" s="391"/>
      <c r="G40" s="139"/>
      <c r="H40" s="151"/>
      <c r="I40" s="152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56" customFormat="1" ht="12.75">
      <c r="A41" s="290"/>
      <c r="B41" s="333"/>
      <c r="C41" s="292"/>
      <c r="D41" s="334"/>
      <c r="E41" s="293"/>
      <c r="F41" s="393"/>
      <c r="G41" s="139"/>
      <c r="H41" s="151"/>
      <c r="I41" s="152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56" customFormat="1" ht="14.25" customHeight="1">
      <c r="A42" s="277">
        <v>7</v>
      </c>
      <c r="B42" s="335" t="s">
        <v>44</v>
      </c>
      <c r="C42" s="280"/>
      <c r="D42" s="318"/>
      <c r="E42" s="281"/>
      <c r="F42" s="391"/>
      <c r="G42" s="139"/>
      <c r="H42" s="151"/>
      <c r="I42" s="152"/>
      <c r="J42" s="151"/>
      <c r="K42" s="151"/>
      <c r="L42" s="151"/>
      <c r="M42" s="151"/>
      <c r="N42" s="151"/>
      <c r="O42" s="151"/>
      <c r="P42" s="151"/>
      <c r="Q42" s="151"/>
      <c r="R42" s="151"/>
    </row>
    <row r="43" spans="1:18" s="56" customFormat="1" ht="28.5" customHeight="1">
      <c r="A43" s="274">
        <v>7.1</v>
      </c>
      <c r="B43" s="322" t="s">
        <v>240</v>
      </c>
      <c r="C43" s="280">
        <v>1</v>
      </c>
      <c r="D43" s="318" t="s">
        <v>3</v>
      </c>
      <c r="E43" s="281"/>
      <c r="F43" s="391"/>
      <c r="G43" s="139"/>
      <c r="H43" s="151"/>
      <c r="I43" s="152"/>
      <c r="J43" s="151"/>
      <c r="K43" s="151"/>
      <c r="L43" s="151"/>
      <c r="M43" s="151"/>
      <c r="N43" s="151"/>
      <c r="O43" s="151"/>
      <c r="P43" s="151"/>
      <c r="Q43" s="151"/>
      <c r="R43" s="151"/>
    </row>
    <row r="44" spans="1:18" s="56" customFormat="1" ht="14.25" customHeight="1">
      <c r="A44" s="274"/>
      <c r="B44" s="322" t="s">
        <v>241</v>
      </c>
      <c r="C44" s="280">
        <v>1</v>
      </c>
      <c r="D44" s="318" t="s">
        <v>3</v>
      </c>
      <c r="E44" s="281"/>
      <c r="F44" s="391"/>
      <c r="G44" s="139"/>
      <c r="H44" s="151"/>
      <c r="I44" s="152"/>
      <c r="J44" s="151"/>
      <c r="K44" s="151"/>
      <c r="L44" s="151"/>
      <c r="M44" s="151"/>
      <c r="N44" s="151"/>
      <c r="O44" s="151"/>
      <c r="P44" s="151"/>
      <c r="Q44" s="151"/>
      <c r="R44" s="151"/>
    </row>
    <row r="45" spans="1:18" s="56" customFormat="1" ht="14.25" customHeight="1">
      <c r="A45" s="279"/>
      <c r="B45" s="319"/>
      <c r="C45" s="280"/>
      <c r="D45" s="318"/>
      <c r="E45" s="281"/>
      <c r="F45" s="391"/>
      <c r="G45" s="139"/>
      <c r="H45" s="151"/>
      <c r="I45" s="152"/>
      <c r="J45" s="151"/>
      <c r="K45" s="151"/>
      <c r="L45" s="151"/>
      <c r="M45" s="151"/>
      <c r="N45" s="151"/>
      <c r="O45" s="151"/>
      <c r="P45" s="151"/>
      <c r="Q45" s="151"/>
      <c r="R45" s="151"/>
    </row>
    <row r="46" spans="1:18" s="56" customFormat="1" ht="25.5">
      <c r="A46" s="273">
        <v>8</v>
      </c>
      <c r="B46" s="336" t="s">
        <v>214</v>
      </c>
      <c r="C46" s="280"/>
      <c r="D46" s="318"/>
      <c r="E46" s="281"/>
      <c r="F46" s="281"/>
      <c r="G46" s="139"/>
      <c r="H46" s="151"/>
      <c r="I46" s="152"/>
      <c r="J46" s="151"/>
      <c r="K46" s="151"/>
      <c r="L46" s="151"/>
      <c r="M46" s="151"/>
      <c r="N46" s="151"/>
      <c r="O46" s="151"/>
      <c r="P46" s="151"/>
      <c r="Q46" s="151"/>
      <c r="R46" s="151"/>
    </row>
    <row r="47" spans="1:18" s="56" customFormat="1" ht="14.25" customHeight="1">
      <c r="A47" s="337">
        <v>8.1</v>
      </c>
      <c r="B47" s="332" t="s">
        <v>224</v>
      </c>
      <c r="C47" s="338">
        <v>60</v>
      </c>
      <c r="D47" s="339" t="s">
        <v>3</v>
      </c>
      <c r="E47" s="394"/>
      <c r="F47" s="394"/>
      <c r="G47" s="139"/>
      <c r="H47" s="151"/>
      <c r="I47" s="152"/>
      <c r="J47" s="151"/>
      <c r="K47" s="151"/>
      <c r="L47" s="151"/>
      <c r="M47" s="151"/>
      <c r="N47" s="151"/>
      <c r="O47" s="151"/>
      <c r="P47" s="151"/>
      <c r="Q47" s="151"/>
      <c r="R47" s="151"/>
    </row>
    <row r="48" spans="1:18" s="56" customFormat="1" ht="27" customHeight="1">
      <c r="A48" s="337">
        <v>8.2</v>
      </c>
      <c r="B48" s="340" t="s">
        <v>242</v>
      </c>
      <c r="C48" s="338">
        <v>360</v>
      </c>
      <c r="D48" s="341" t="s">
        <v>1</v>
      </c>
      <c r="E48" s="395"/>
      <c r="F48" s="394"/>
      <c r="G48" s="139"/>
      <c r="H48" s="151"/>
      <c r="I48" s="152"/>
      <c r="J48" s="151"/>
      <c r="K48" s="151"/>
      <c r="L48" s="151"/>
      <c r="M48" s="151"/>
      <c r="N48" s="151"/>
      <c r="O48" s="151"/>
      <c r="P48" s="151"/>
      <c r="Q48" s="151"/>
      <c r="R48" s="151"/>
    </row>
    <row r="49" spans="1:18" s="56" customFormat="1" ht="14.25" customHeight="1">
      <c r="A49" s="337">
        <v>8.3</v>
      </c>
      <c r="B49" s="332" t="s">
        <v>243</v>
      </c>
      <c r="C49" s="338">
        <v>60</v>
      </c>
      <c r="D49" s="339" t="s">
        <v>3</v>
      </c>
      <c r="E49" s="394"/>
      <c r="F49" s="394"/>
      <c r="G49" s="139"/>
      <c r="H49" s="151"/>
      <c r="I49" s="152"/>
      <c r="J49" s="151"/>
      <c r="K49" s="151"/>
      <c r="L49" s="151"/>
      <c r="M49" s="151"/>
      <c r="N49" s="151"/>
      <c r="O49" s="151"/>
      <c r="P49" s="151"/>
      <c r="Q49" s="151"/>
      <c r="R49" s="151"/>
    </row>
    <row r="50" spans="1:18" s="56" customFormat="1" ht="14.25" customHeight="1">
      <c r="A50" s="337">
        <v>8.4</v>
      </c>
      <c r="B50" s="332" t="s">
        <v>244</v>
      </c>
      <c r="C50" s="342">
        <v>120</v>
      </c>
      <c r="D50" s="339" t="s">
        <v>3</v>
      </c>
      <c r="E50" s="394"/>
      <c r="F50" s="394"/>
      <c r="G50" s="139"/>
      <c r="H50" s="151"/>
      <c r="I50" s="152"/>
      <c r="J50" s="151"/>
      <c r="K50" s="151"/>
      <c r="L50" s="151"/>
      <c r="M50" s="151"/>
      <c r="N50" s="151"/>
      <c r="O50" s="151"/>
      <c r="P50" s="151"/>
      <c r="Q50" s="151"/>
      <c r="R50" s="151"/>
    </row>
    <row r="51" spans="1:18" s="56" customFormat="1" ht="14.25" customHeight="1">
      <c r="A51" s="337">
        <v>8.5</v>
      </c>
      <c r="B51" s="332" t="s">
        <v>222</v>
      </c>
      <c r="C51" s="342">
        <v>60</v>
      </c>
      <c r="D51" s="339" t="s">
        <v>3</v>
      </c>
      <c r="E51" s="394"/>
      <c r="F51" s="394"/>
      <c r="G51" s="139"/>
      <c r="H51" s="151"/>
      <c r="I51" s="152"/>
      <c r="J51" s="151"/>
      <c r="K51" s="151"/>
      <c r="L51" s="151"/>
      <c r="M51" s="151"/>
      <c r="N51" s="151"/>
      <c r="O51" s="151"/>
      <c r="P51" s="151"/>
      <c r="Q51" s="151"/>
      <c r="R51" s="151"/>
    </row>
    <row r="52" spans="1:18" s="56" customFormat="1" ht="14.25" customHeight="1">
      <c r="A52" s="337">
        <v>8.6</v>
      </c>
      <c r="B52" s="332" t="s">
        <v>245</v>
      </c>
      <c r="C52" s="342">
        <v>60</v>
      </c>
      <c r="D52" s="339" t="s">
        <v>3</v>
      </c>
      <c r="E52" s="394"/>
      <c r="F52" s="394"/>
      <c r="G52" s="139"/>
      <c r="H52" s="151"/>
      <c r="I52" s="152"/>
      <c r="J52" s="151"/>
      <c r="K52" s="151"/>
      <c r="L52" s="151"/>
      <c r="M52" s="151"/>
      <c r="N52" s="151"/>
      <c r="O52" s="151"/>
      <c r="P52" s="151"/>
      <c r="Q52" s="151"/>
      <c r="R52" s="151"/>
    </row>
    <row r="53" spans="1:18" s="56" customFormat="1" ht="14.25" customHeight="1">
      <c r="A53" s="337">
        <v>8.7</v>
      </c>
      <c r="B53" s="332" t="s">
        <v>223</v>
      </c>
      <c r="C53" s="342">
        <v>60</v>
      </c>
      <c r="D53" s="339" t="s">
        <v>1</v>
      </c>
      <c r="E53" s="394"/>
      <c r="F53" s="394"/>
      <c r="G53" s="139"/>
      <c r="H53" s="151"/>
      <c r="I53" s="152"/>
      <c r="J53" s="151"/>
      <c r="K53" s="151"/>
      <c r="L53" s="151"/>
      <c r="M53" s="151"/>
      <c r="N53" s="151"/>
      <c r="O53" s="151"/>
      <c r="P53" s="151"/>
      <c r="Q53" s="151"/>
      <c r="R53" s="151"/>
    </row>
    <row r="54" spans="1:18" s="56" customFormat="1" ht="14.25" customHeight="1">
      <c r="A54" s="337">
        <v>8.8</v>
      </c>
      <c r="B54" s="332" t="s">
        <v>45</v>
      </c>
      <c r="C54" s="342">
        <v>60</v>
      </c>
      <c r="D54" s="339" t="s">
        <v>3</v>
      </c>
      <c r="E54" s="394"/>
      <c r="F54" s="394"/>
      <c r="G54" s="139"/>
      <c r="H54" s="151"/>
      <c r="I54" s="152"/>
      <c r="J54" s="151"/>
      <c r="K54" s="151"/>
      <c r="L54" s="151"/>
      <c r="M54" s="151"/>
      <c r="N54" s="151"/>
      <c r="O54" s="151"/>
      <c r="P54" s="151"/>
      <c r="Q54" s="151"/>
      <c r="R54" s="151"/>
    </row>
    <row r="55" spans="1:18" s="56" customFormat="1" ht="14.25" customHeight="1">
      <c r="A55" s="337">
        <v>8.9</v>
      </c>
      <c r="B55" s="332" t="s">
        <v>246</v>
      </c>
      <c r="C55" s="342">
        <v>60</v>
      </c>
      <c r="D55" s="339" t="s">
        <v>219</v>
      </c>
      <c r="E55" s="394"/>
      <c r="F55" s="394"/>
      <c r="G55" s="139"/>
      <c r="H55" s="151"/>
      <c r="I55" s="152"/>
      <c r="J55" s="151"/>
      <c r="K55" s="151"/>
      <c r="L55" s="151"/>
      <c r="M55" s="151"/>
      <c r="N55" s="151"/>
      <c r="O55" s="151"/>
      <c r="P55" s="151"/>
      <c r="Q55" s="151"/>
      <c r="R55" s="151"/>
    </row>
    <row r="56" spans="1:18" s="56" customFormat="1" ht="14.25" customHeight="1">
      <c r="A56" s="343">
        <v>8.1</v>
      </c>
      <c r="B56" s="332" t="s">
        <v>247</v>
      </c>
      <c r="C56" s="342">
        <v>60</v>
      </c>
      <c r="D56" s="339" t="s">
        <v>3</v>
      </c>
      <c r="E56" s="394"/>
      <c r="F56" s="394"/>
      <c r="G56" s="139"/>
      <c r="H56" s="151"/>
      <c r="I56" s="152"/>
      <c r="J56" s="151"/>
      <c r="K56" s="151"/>
      <c r="L56" s="151"/>
      <c r="M56" s="151"/>
      <c r="N56" s="151"/>
      <c r="O56" s="151"/>
      <c r="P56" s="151"/>
      <c r="Q56" s="151"/>
      <c r="R56" s="151"/>
    </row>
    <row r="57" spans="1:18" s="56" customFormat="1" ht="14.25" customHeight="1">
      <c r="A57" s="337">
        <v>8.11</v>
      </c>
      <c r="B57" s="332" t="s">
        <v>248</v>
      </c>
      <c r="C57" s="342">
        <v>118.8</v>
      </c>
      <c r="D57" s="339" t="s">
        <v>2</v>
      </c>
      <c r="E57" s="394"/>
      <c r="F57" s="394"/>
      <c r="G57" s="139"/>
      <c r="H57" s="151"/>
      <c r="I57" s="152"/>
      <c r="J57" s="151"/>
      <c r="K57" s="151"/>
      <c r="L57" s="151"/>
      <c r="M57" s="151"/>
      <c r="N57" s="151"/>
      <c r="O57" s="151"/>
      <c r="P57" s="151"/>
      <c r="Q57" s="151"/>
      <c r="R57" s="151"/>
    </row>
    <row r="58" spans="1:7" ht="12.75">
      <c r="A58" s="337">
        <v>8.12</v>
      </c>
      <c r="B58" s="344" t="s">
        <v>249</v>
      </c>
      <c r="C58" s="342">
        <v>60</v>
      </c>
      <c r="D58" s="345" t="s">
        <v>3</v>
      </c>
      <c r="E58" s="396"/>
      <c r="F58" s="397"/>
      <c r="G58" s="139"/>
    </row>
    <row r="59" spans="1:18" ht="12.75">
      <c r="A59" s="337">
        <v>8.13</v>
      </c>
      <c r="B59" s="332" t="s">
        <v>250</v>
      </c>
      <c r="C59" s="342">
        <v>60</v>
      </c>
      <c r="D59" s="339" t="s">
        <v>220</v>
      </c>
      <c r="E59" s="394"/>
      <c r="F59" s="394"/>
      <c r="G59" s="139"/>
      <c r="H59" s="53"/>
      <c r="I59" s="147"/>
      <c r="J59" s="147"/>
      <c r="K59" s="147"/>
      <c r="L59" s="147"/>
      <c r="M59" s="147"/>
      <c r="N59" s="147"/>
      <c r="O59" s="147"/>
      <c r="P59" s="147"/>
      <c r="Q59" s="147"/>
      <c r="R59" s="147"/>
    </row>
    <row r="60" spans="1:18" ht="12.75">
      <c r="A60" s="343"/>
      <c r="B60" s="332"/>
      <c r="C60" s="342"/>
      <c r="D60" s="339"/>
      <c r="E60" s="394"/>
      <c r="F60" s="394"/>
      <c r="G60" s="139"/>
      <c r="H60" s="53"/>
      <c r="I60" s="147"/>
      <c r="J60" s="147"/>
      <c r="K60" s="147"/>
      <c r="L60" s="147"/>
      <c r="M60" s="147"/>
      <c r="N60" s="147"/>
      <c r="O60" s="147"/>
      <c r="P60" s="147"/>
      <c r="Q60" s="147"/>
      <c r="R60" s="147"/>
    </row>
    <row r="61" spans="1:7" s="291" customFormat="1" ht="48">
      <c r="A61" s="346">
        <v>9</v>
      </c>
      <c r="B61" s="347" t="s">
        <v>258</v>
      </c>
      <c r="C61" s="348"/>
      <c r="D61" s="349"/>
      <c r="E61" s="398"/>
      <c r="F61" s="399"/>
      <c r="G61" s="139"/>
    </row>
    <row r="62" spans="1:7" s="291" customFormat="1" ht="12.75" customHeight="1">
      <c r="A62" s="350">
        <v>9.1</v>
      </c>
      <c r="B62" s="351" t="s">
        <v>259</v>
      </c>
      <c r="C62" s="348">
        <v>1</v>
      </c>
      <c r="D62" s="349" t="s">
        <v>3</v>
      </c>
      <c r="E62" s="398"/>
      <c r="F62" s="399"/>
      <c r="G62" s="139"/>
    </row>
    <row r="63" spans="1:7" s="291" customFormat="1" ht="12.75" customHeight="1">
      <c r="A63" s="350"/>
      <c r="B63" s="351"/>
      <c r="C63" s="348"/>
      <c r="D63" s="349"/>
      <c r="E63" s="398"/>
      <c r="F63" s="399"/>
      <c r="G63" s="139"/>
    </row>
    <row r="64" spans="1:7" ht="12.75">
      <c r="A64" s="277">
        <v>10</v>
      </c>
      <c r="B64" s="335" t="s">
        <v>251</v>
      </c>
      <c r="C64" s="283"/>
      <c r="D64" s="352"/>
      <c r="E64" s="284"/>
      <c r="F64" s="391"/>
      <c r="G64" s="139"/>
    </row>
    <row r="65" spans="1:7" ht="12.75">
      <c r="A65" s="274">
        <v>10.1</v>
      </c>
      <c r="B65" s="322" t="s">
        <v>50</v>
      </c>
      <c r="C65" s="280">
        <v>1383.95</v>
      </c>
      <c r="D65" s="318" t="s">
        <v>1</v>
      </c>
      <c r="E65" s="281"/>
      <c r="F65" s="391"/>
      <c r="G65" s="139"/>
    </row>
    <row r="66" spans="1:7" ht="12.75">
      <c r="A66" s="294"/>
      <c r="B66" s="333"/>
      <c r="C66" s="292"/>
      <c r="D66" s="334"/>
      <c r="E66" s="293"/>
      <c r="F66" s="393"/>
      <c r="G66" s="139"/>
    </row>
    <row r="67" spans="1:7" ht="38.25">
      <c r="A67" s="353">
        <v>11</v>
      </c>
      <c r="B67" s="354" t="s">
        <v>252</v>
      </c>
      <c r="C67" s="355">
        <v>1383.95</v>
      </c>
      <c r="D67" s="356" t="s">
        <v>1</v>
      </c>
      <c r="E67" s="285"/>
      <c r="F67" s="285"/>
      <c r="G67" s="139"/>
    </row>
    <row r="68" spans="1:7" ht="54" customHeight="1">
      <c r="A68" s="353">
        <v>12</v>
      </c>
      <c r="B68" s="354" t="s">
        <v>253</v>
      </c>
      <c r="C68" s="355">
        <v>1383.95</v>
      </c>
      <c r="D68" s="356" t="s">
        <v>1</v>
      </c>
      <c r="E68" s="285"/>
      <c r="F68" s="285"/>
      <c r="G68" s="139"/>
    </row>
    <row r="69" spans="1:7" ht="38.25">
      <c r="A69" s="353">
        <v>13</v>
      </c>
      <c r="B69" s="357" t="s">
        <v>218</v>
      </c>
      <c r="C69" s="355">
        <v>1383.95</v>
      </c>
      <c r="D69" s="356" t="s">
        <v>1</v>
      </c>
      <c r="E69" s="285"/>
      <c r="F69" s="285"/>
      <c r="G69" s="139"/>
    </row>
    <row r="70" spans="1:7" ht="14.25" customHeight="1">
      <c r="A70" s="154"/>
      <c r="B70" s="358" t="s">
        <v>225</v>
      </c>
      <c r="C70" s="359"/>
      <c r="D70" s="360"/>
      <c r="E70" s="400"/>
      <c r="F70" s="401"/>
      <c r="G70" s="139"/>
    </row>
    <row r="71" spans="1:7" ht="12.75">
      <c r="A71" s="141"/>
      <c r="B71" s="361"/>
      <c r="C71" s="280"/>
      <c r="D71" s="318"/>
      <c r="E71" s="281"/>
      <c r="F71" s="284"/>
      <c r="G71" s="139"/>
    </row>
    <row r="72" spans="1:7" ht="12.75">
      <c r="A72" s="275" t="s">
        <v>9</v>
      </c>
      <c r="B72" s="362" t="s">
        <v>35</v>
      </c>
      <c r="C72" s="287"/>
      <c r="D72" s="363"/>
      <c r="E72" s="288"/>
      <c r="F72" s="402"/>
      <c r="G72" s="139"/>
    </row>
    <row r="73" spans="1:7" ht="50.25" customHeight="1">
      <c r="A73" s="289">
        <v>1</v>
      </c>
      <c r="B73" s="326" t="s">
        <v>254</v>
      </c>
      <c r="C73" s="364">
        <v>1</v>
      </c>
      <c r="D73" s="365" t="s">
        <v>3</v>
      </c>
      <c r="E73" s="403"/>
      <c r="F73" s="404"/>
      <c r="G73" s="139"/>
    </row>
    <row r="74" spans="1:7" ht="27.75" customHeight="1">
      <c r="A74" s="289">
        <v>2</v>
      </c>
      <c r="B74" s="325" t="s">
        <v>216</v>
      </c>
      <c r="C74" s="282"/>
      <c r="D74" s="366" t="s">
        <v>213</v>
      </c>
      <c r="E74" s="282"/>
      <c r="F74" s="392"/>
      <c r="G74" s="139"/>
    </row>
    <row r="75" spans="1:7" ht="12.75">
      <c r="A75" s="154"/>
      <c r="B75" s="358" t="s">
        <v>124</v>
      </c>
      <c r="C75" s="359"/>
      <c r="D75" s="360"/>
      <c r="E75" s="400"/>
      <c r="F75" s="401"/>
      <c r="G75" s="139"/>
    </row>
    <row r="76" spans="1:7" ht="12.75">
      <c r="A76" s="141"/>
      <c r="B76" s="367"/>
      <c r="C76" s="286"/>
      <c r="D76" s="366"/>
      <c r="E76" s="282"/>
      <c r="F76" s="405"/>
      <c r="G76" s="203"/>
    </row>
    <row r="77" spans="1:6" ht="12.75">
      <c r="A77" s="174"/>
      <c r="B77" s="368" t="s">
        <v>15</v>
      </c>
      <c r="C77" s="369"/>
      <c r="D77" s="370"/>
      <c r="E77" s="406"/>
      <c r="F77" s="407"/>
    </row>
    <row r="78" spans="1:6" ht="12.75">
      <c r="A78" s="179"/>
      <c r="B78" s="371" t="s">
        <v>15</v>
      </c>
      <c r="C78" s="372"/>
      <c r="D78" s="373"/>
      <c r="E78" s="408"/>
      <c r="F78" s="409"/>
    </row>
    <row r="79" spans="1:6" ht="12.75">
      <c r="A79" s="141"/>
      <c r="B79" s="361"/>
      <c r="C79" s="210"/>
      <c r="D79" s="374"/>
      <c r="E79" s="212"/>
      <c r="F79" s="410"/>
    </row>
    <row r="80" spans="1:6" ht="12.75">
      <c r="A80" s="141"/>
      <c r="B80" s="375" t="s">
        <v>16</v>
      </c>
      <c r="C80" s="376"/>
      <c r="D80" s="377"/>
      <c r="E80" s="411"/>
      <c r="F80" s="411"/>
    </row>
    <row r="81" spans="1:6" ht="12.75">
      <c r="A81" s="141"/>
      <c r="B81" s="378" t="s">
        <v>17</v>
      </c>
      <c r="C81" s="379">
        <v>0.1</v>
      </c>
      <c r="D81" s="377"/>
      <c r="E81" s="411"/>
      <c r="F81" s="412"/>
    </row>
    <row r="82" spans="1:6" ht="12.75">
      <c r="A82" s="141"/>
      <c r="B82" s="378" t="s">
        <v>8</v>
      </c>
      <c r="C82" s="379">
        <v>0.04</v>
      </c>
      <c r="D82" s="377"/>
      <c r="E82" s="411"/>
      <c r="F82" s="412"/>
    </row>
    <row r="83" spans="1:6" ht="12.75">
      <c r="A83" s="141"/>
      <c r="B83" s="378" t="s">
        <v>18</v>
      </c>
      <c r="C83" s="379">
        <v>0.04</v>
      </c>
      <c r="D83" s="377"/>
      <c r="E83" s="411"/>
      <c r="F83" s="412"/>
    </row>
    <row r="84" spans="1:6" ht="12.75">
      <c r="A84" s="32"/>
      <c r="B84" s="378" t="s">
        <v>19</v>
      </c>
      <c r="C84" s="379">
        <v>0.04</v>
      </c>
      <c r="D84" s="377"/>
      <c r="E84" s="411"/>
      <c r="F84" s="412"/>
    </row>
    <row r="85" spans="1:6" ht="12.75">
      <c r="A85" s="32"/>
      <c r="B85" s="378" t="s">
        <v>20</v>
      </c>
      <c r="C85" s="379">
        <v>0.05</v>
      </c>
      <c r="D85" s="377"/>
      <c r="E85" s="411"/>
      <c r="F85" s="412"/>
    </row>
    <row r="86" spans="1:6" ht="12.75">
      <c r="A86" s="377"/>
      <c r="B86" s="378" t="s">
        <v>21</v>
      </c>
      <c r="C86" s="379">
        <v>0.01</v>
      </c>
      <c r="D86" s="377"/>
      <c r="E86" s="411"/>
      <c r="F86" s="412"/>
    </row>
    <row r="87" spans="1:6" ht="12.75">
      <c r="A87" s="377"/>
      <c r="B87" s="378" t="s">
        <v>22</v>
      </c>
      <c r="C87" s="379">
        <v>0.18</v>
      </c>
      <c r="D87" s="377"/>
      <c r="E87" s="411"/>
      <c r="F87" s="282"/>
    </row>
    <row r="88" spans="1:6" ht="12.75">
      <c r="A88" s="377"/>
      <c r="B88" s="378" t="s">
        <v>128</v>
      </c>
      <c r="C88" s="379">
        <v>0.001</v>
      </c>
      <c r="D88" s="377"/>
      <c r="E88" s="411"/>
      <c r="F88" s="282"/>
    </row>
    <row r="89" spans="1:6" ht="12.75">
      <c r="A89" s="377"/>
      <c r="B89" s="378" t="s">
        <v>24</v>
      </c>
      <c r="C89" s="379">
        <v>0.05</v>
      </c>
      <c r="D89" s="377"/>
      <c r="E89" s="411"/>
      <c r="F89" s="412"/>
    </row>
    <row r="90" spans="1:6" ht="12.75">
      <c r="A90" s="377"/>
      <c r="B90" s="378" t="s">
        <v>68</v>
      </c>
      <c r="C90" s="379">
        <v>0.1</v>
      </c>
      <c r="D90" s="377"/>
      <c r="E90" s="411"/>
      <c r="F90" s="412"/>
    </row>
    <row r="91" spans="1:6" ht="25.5">
      <c r="A91" s="377"/>
      <c r="B91" s="376" t="s">
        <v>255</v>
      </c>
      <c r="C91" s="379">
        <v>0.03</v>
      </c>
      <c r="D91" s="377"/>
      <c r="E91" s="411"/>
      <c r="F91" s="412"/>
    </row>
    <row r="92" spans="1:6" ht="12.75">
      <c r="A92" s="377"/>
      <c r="B92" s="378" t="s">
        <v>256</v>
      </c>
      <c r="C92" s="379">
        <v>0.015</v>
      </c>
      <c r="D92" s="377"/>
      <c r="E92" s="411"/>
      <c r="F92" s="412"/>
    </row>
    <row r="93" spans="1:6" ht="12.75">
      <c r="A93" s="154"/>
      <c r="B93" s="380" t="s">
        <v>23</v>
      </c>
      <c r="C93" s="381"/>
      <c r="D93" s="382"/>
      <c r="E93" s="413"/>
      <c r="F93" s="414">
        <f>SUM(F81:F92)</f>
        <v>0</v>
      </c>
    </row>
    <row r="94" spans="1:6" ht="12.75">
      <c r="A94" s="141"/>
      <c r="B94" s="383"/>
      <c r="C94" s="210"/>
      <c r="D94" s="374"/>
      <c r="E94" s="212"/>
      <c r="F94" s="410"/>
    </row>
    <row r="95" spans="1:6" ht="12.75">
      <c r="A95" s="380"/>
      <c r="B95" s="380" t="s">
        <v>129</v>
      </c>
      <c r="C95" s="384"/>
      <c r="D95" s="385"/>
      <c r="E95" s="415"/>
      <c r="F95" s="416">
        <f>+F78+F93</f>
        <v>0</v>
      </c>
    </row>
    <row r="96" spans="1:6" ht="12.75">
      <c r="A96" s="383"/>
      <c r="B96" s="383"/>
      <c r="C96" s="386"/>
      <c r="D96" s="387"/>
      <c r="E96" s="417"/>
      <c r="F96" s="418"/>
    </row>
    <row r="97" spans="1:8" ht="12.75">
      <c r="A97" s="388"/>
      <c r="B97" s="388" t="s">
        <v>130</v>
      </c>
      <c r="C97" s="389"/>
      <c r="D97" s="390"/>
      <c r="E97" s="419"/>
      <c r="F97" s="420">
        <f>+F95</f>
        <v>0</v>
      </c>
      <c r="G97" s="191"/>
      <c r="H97" s="191"/>
    </row>
    <row r="98" spans="1:6" ht="12.75">
      <c r="A98" s="7"/>
      <c r="B98" s="7"/>
      <c r="C98" s="26"/>
      <c r="D98" s="192"/>
      <c r="E98" s="26"/>
      <c r="F98" s="193"/>
    </row>
    <row r="99" spans="1:6" ht="12.75">
      <c r="A99" s="8"/>
      <c r="B99" s="8"/>
      <c r="C99" s="26"/>
      <c r="D99" s="8"/>
      <c r="E99" s="26"/>
      <c r="F99" s="26"/>
    </row>
    <row r="100" spans="1:6" ht="12.75">
      <c r="A100" s="8"/>
      <c r="B100" s="8"/>
      <c r="C100" s="26"/>
      <c r="D100" s="8"/>
      <c r="E100" s="26"/>
      <c r="F100" s="26"/>
    </row>
    <row r="101" spans="5:6" ht="12.75">
      <c r="E101" s="27"/>
      <c r="F101" s="27"/>
    </row>
  </sheetData>
  <sheetProtection password="F585" sheet="1"/>
  <autoFilter ref="A11:F96"/>
  <mergeCells count="132">
    <mergeCell ref="A1:F1"/>
    <mergeCell ref="A2:F2"/>
    <mergeCell ref="G2:L2"/>
    <mergeCell ref="M2:R2"/>
    <mergeCell ref="S2:X2"/>
    <mergeCell ref="Y2:AD2"/>
    <mergeCell ref="AE2:AJ2"/>
    <mergeCell ref="AK2:AP2"/>
    <mergeCell ref="AQ2:AV2"/>
    <mergeCell ref="AW2:BB2"/>
    <mergeCell ref="BC2:BH2"/>
    <mergeCell ref="BI2:BN2"/>
    <mergeCell ref="BO2:BT2"/>
    <mergeCell ref="BU2:BZ2"/>
    <mergeCell ref="CA2:CF2"/>
    <mergeCell ref="CG2:CL2"/>
    <mergeCell ref="CM2:CR2"/>
    <mergeCell ref="CS2:CX2"/>
    <mergeCell ref="CY2:DD2"/>
    <mergeCell ref="DE2:DJ2"/>
    <mergeCell ref="DK2:DP2"/>
    <mergeCell ref="DQ2:DV2"/>
    <mergeCell ref="DW2:EB2"/>
    <mergeCell ref="EC2:EH2"/>
    <mergeCell ref="EI2:EN2"/>
    <mergeCell ref="EO2:ET2"/>
    <mergeCell ref="EU2:EZ2"/>
    <mergeCell ref="FA2:FF2"/>
    <mergeCell ref="FG2:FL2"/>
    <mergeCell ref="FM2:FR2"/>
    <mergeCell ref="FS2:FX2"/>
    <mergeCell ref="FY2:GD2"/>
    <mergeCell ref="GE2:GJ2"/>
    <mergeCell ref="GK2:GP2"/>
    <mergeCell ref="GQ2:GV2"/>
    <mergeCell ref="GW2:HB2"/>
    <mergeCell ref="HC2:HH2"/>
    <mergeCell ref="HI2:HN2"/>
    <mergeCell ref="HO2:HT2"/>
    <mergeCell ref="HU2:HZ2"/>
    <mergeCell ref="IA2:IF2"/>
    <mergeCell ref="IG2:IL2"/>
    <mergeCell ref="IM2:IR2"/>
    <mergeCell ref="IS2:IV2"/>
    <mergeCell ref="A3:F3"/>
    <mergeCell ref="G3:L3"/>
    <mergeCell ref="M3:R3"/>
    <mergeCell ref="S3:X3"/>
    <mergeCell ref="Y3:AD3"/>
    <mergeCell ref="AE3:AJ3"/>
    <mergeCell ref="AK3:AP3"/>
    <mergeCell ref="AQ3:AV3"/>
    <mergeCell ref="AW3:BB3"/>
    <mergeCell ref="BC3:BH3"/>
    <mergeCell ref="BI3:BN3"/>
    <mergeCell ref="BO3:BT3"/>
    <mergeCell ref="BU3:BZ3"/>
    <mergeCell ref="CA3:CF3"/>
    <mergeCell ref="CG3:CL3"/>
    <mergeCell ref="CM3:CR3"/>
    <mergeCell ref="CS3:CX3"/>
    <mergeCell ref="CY3:DD3"/>
    <mergeCell ref="DE3:DJ3"/>
    <mergeCell ref="DK3:DP3"/>
    <mergeCell ref="DQ3:DV3"/>
    <mergeCell ref="DW3:EB3"/>
    <mergeCell ref="EC3:EH3"/>
    <mergeCell ref="EI3:EN3"/>
    <mergeCell ref="EO3:ET3"/>
    <mergeCell ref="EU3:EZ3"/>
    <mergeCell ref="FA3:FF3"/>
    <mergeCell ref="FG3:FL3"/>
    <mergeCell ref="FM3:FR3"/>
    <mergeCell ref="FS3:FX3"/>
    <mergeCell ref="FY3:GD3"/>
    <mergeCell ref="GE3:GJ3"/>
    <mergeCell ref="GK3:GP3"/>
    <mergeCell ref="GQ3:GV3"/>
    <mergeCell ref="GW3:HB3"/>
    <mergeCell ref="HC3:HH3"/>
    <mergeCell ref="HI3:HN3"/>
    <mergeCell ref="HO3:HT3"/>
    <mergeCell ref="HU3:HZ3"/>
    <mergeCell ref="IA3:IF3"/>
    <mergeCell ref="IG3:IL3"/>
    <mergeCell ref="IM3:IR3"/>
    <mergeCell ref="IS3:IV3"/>
    <mergeCell ref="A4:F4"/>
    <mergeCell ref="G4:L4"/>
    <mergeCell ref="M4:R4"/>
    <mergeCell ref="S4:X4"/>
    <mergeCell ref="Y4:AD4"/>
    <mergeCell ref="AE4:AJ4"/>
    <mergeCell ref="AK4:AP4"/>
    <mergeCell ref="AQ4:AV4"/>
    <mergeCell ref="AW4:BB4"/>
    <mergeCell ref="BC4:BH4"/>
    <mergeCell ref="BI4:BN4"/>
    <mergeCell ref="BO4:BT4"/>
    <mergeCell ref="BU4:BZ4"/>
    <mergeCell ref="CA4:CF4"/>
    <mergeCell ref="CG4:CL4"/>
    <mergeCell ref="CM4:CR4"/>
    <mergeCell ref="CS4:CX4"/>
    <mergeCell ref="CY4:DD4"/>
    <mergeCell ref="DE4:DJ4"/>
    <mergeCell ref="DK4:DP4"/>
    <mergeCell ref="DQ4:DV4"/>
    <mergeCell ref="DW4:EB4"/>
    <mergeCell ref="EC4:EH4"/>
    <mergeCell ref="EI4:EN4"/>
    <mergeCell ref="EO4:ET4"/>
    <mergeCell ref="EU4:EZ4"/>
    <mergeCell ref="FA4:FF4"/>
    <mergeCell ref="FG4:FL4"/>
    <mergeCell ref="FM4:FR4"/>
    <mergeCell ref="IA4:IF4"/>
    <mergeCell ref="IG4:IL4"/>
    <mergeCell ref="FS4:FX4"/>
    <mergeCell ref="FY4:GD4"/>
    <mergeCell ref="GE4:GJ4"/>
    <mergeCell ref="GK4:GP4"/>
    <mergeCell ref="GQ4:GV4"/>
    <mergeCell ref="GW4:HB4"/>
    <mergeCell ref="IM4:IR4"/>
    <mergeCell ref="IS4:IV4"/>
    <mergeCell ref="A6:F6"/>
    <mergeCell ref="A7:F7"/>
    <mergeCell ref="HC4:HH4"/>
    <mergeCell ref="HI4:HN4"/>
    <mergeCell ref="HO4:HT4"/>
    <mergeCell ref="HU4:HZ4"/>
  </mergeCells>
  <printOptions/>
  <pageMargins left="0.4330708661417323" right="0.2362204724409449" top="0.7480314960629921" bottom="0.7480314960629921" header="0.31496062992125984" footer="0.31496062992125984"/>
  <pageSetup fitToHeight="4" fitToWidth="0" horizontalDpi="600" verticalDpi="600" orientation="portrait" r:id="rId2"/>
  <headerFooter>
    <oddFooter xml:space="preserve">&amp;C&amp;P </oddFooter>
  </headerFooter>
  <rowBreaks count="3" manualBreakCount="3">
    <brk id="41" max="5" man="1"/>
    <brk id="66" max="5" man="1"/>
    <brk id="77" min="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V270"/>
  <sheetViews>
    <sheetView showGridLines="0" showZeros="0" view="pageBreakPreview" zoomScale="87" zoomScaleSheetLayoutView="87" zoomScalePageLayoutView="0" workbookViewId="0" topLeftCell="A73">
      <selection activeCell="B80" sqref="B80"/>
    </sheetView>
  </sheetViews>
  <sheetFormatPr defaultColWidth="11.421875" defaultRowHeight="12.75"/>
  <cols>
    <col min="1" max="1" width="7.57421875" style="9" customWidth="1"/>
    <col min="2" max="2" width="55.8515625" style="9" customWidth="1"/>
    <col min="3" max="3" width="12.00390625" style="27" customWidth="1"/>
    <col min="4" max="4" width="7.28125" style="9" customWidth="1"/>
    <col min="5" max="5" width="11.421875" style="9" customWidth="1"/>
    <col min="6" max="6" width="13.140625" style="9" customWidth="1"/>
    <col min="7" max="7" width="15.140625" style="9" customWidth="1"/>
    <col min="8" max="9" width="11.421875" style="9" customWidth="1"/>
    <col min="10" max="10" width="13.28125" style="9" customWidth="1"/>
    <col min="11" max="16384" width="11.421875" style="9" customWidth="1"/>
  </cols>
  <sheetData>
    <row r="1" spans="1:6" s="5" customFormat="1" ht="12.75" customHeight="1">
      <c r="A1" s="298" t="s">
        <v>5</v>
      </c>
      <c r="B1" s="298"/>
      <c r="C1" s="298"/>
      <c r="D1" s="298"/>
      <c r="E1" s="298"/>
      <c r="F1" s="298"/>
    </row>
    <row r="2" spans="1:256" s="5" customFormat="1" ht="12.75" customHeight="1">
      <c r="A2" s="298" t="s">
        <v>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  <c r="FL2" s="298"/>
      <c r="FM2" s="298"/>
      <c r="FN2" s="298"/>
      <c r="FO2" s="298"/>
      <c r="FP2" s="298"/>
      <c r="FQ2" s="298"/>
      <c r="FR2" s="298"/>
      <c r="FS2" s="298"/>
      <c r="FT2" s="298"/>
      <c r="FU2" s="298"/>
      <c r="FV2" s="298"/>
      <c r="FW2" s="298"/>
      <c r="FX2" s="298"/>
      <c r="FY2" s="298"/>
      <c r="FZ2" s="298"/>
      <c r="GA2" s="298"/>
      <c r="GB2" s="298"/>
      <c r="GC2" s="298"/>
      <c r="GD2" s="298"/>
      <c r="GE2" s="298"/>
      <c r="GF2" s="298"/>
      <c r="GG2" s="298"/>
      <c r="GH2" s="298"/>
      <c r="GI2" s="298"/>
      <c r="GJ2" s="298"/>
      <c r="GK2" s="298"/>
      <c r="GL2" s="298"/>
      <c r="GM2" s="298"/>
      <c r="GN2" s="298"/>
      <c r="GO2" s="298"/>
      <c r="GP2" s="298"/>
      <c r="GQ2" s="298"/>
      <c r="GR2" s="298"/>
      <c r="GS2" s="298"/>
      <c r="GT2" s="298"/>
      <c r="GU2" s="298"/>
      <c r="GV2" s="298"/>
      <c r="GW2" s="298"/>
      <c r="GX2" s="298"/>
      <c r="GY2" s="298"/>
      <c r="GZ2" s="298"/>
      <c r="HA2" s="298"/>
      <c r="HB2" s="298"/>
      <c r="HC2" s="298"/>
      <c r="HD2" s="298"/>
      <c r="HE2" s="298"/>
      <c r="HF2" s="298"/>
      <c r="HG2" s="298"/>
      <c r="HH2" s="298"/>
      <c r="HI2" s="298"/>
      <c r="HJ2" s="298"/>
      <c r="HK2" s="298"/>
      <c r="HL2" s="298"/>
      <c r="HM2" s="298"/>
      <c r="HN2" s="298"/>
      <c r="HO2" s="298"/>
      <c r="HP2" s="298"/>
      <c r="HQ2" s="298"/>
      <c r="HR2" s="298"/>
      <c r="HS2" s="298"/>
      <c r="HT2" s="298"/>
      <c r="HU2" s="298"/>
      <c r="HV2" s="298"/>
      <c r="HW2" s="298"/>
      <c r="HX2" s="298"/>
      <c r="HY2" s="298"/>
      <c r="HZ2" s="298"/>
      <c r="IA2" s="298"/>
      <c r="IB2" s="298"/>
      <c r="IC2" s="298"/>
      <c r="ID2" s="298"/>
      <c r="IE2" s="298"/>
      <c r="IF2" s="298"/>
      <c r="IG2" s="298"/>
      <c r="IH2" s="298"/>
      <c r="II2" s="298"/>
      <c r="IJ2" s="298"/>
      <c r="IK2" s="298"/>
      <c r="IL2" s="298"/>
      <c r="IM2" s="298"/>
      <c r="IN2" s="298"/>
      <c r="IO2" s="298"/>
      <c r="IP2" s="298"/>
      <c r="IQ2" s="298"/>
      <c r="IR2" s="298"/>
      <c r="IS2" s="298"/>
      <c r="IT2" s="298"/>
      <c r="IU2" s="298"/>
      <c r="IV2" s="298"/>
    </row>
    <row r="3" spans="1:256" s="5" customFormat="1" ht="12.75" customHeight="1">
      <c r="A3" s="298" t="s">
        <v>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298"/>
      <c r="BP3" s="298"/>
      <c r="BQ3" s="298"/>
      <c r="BR3" s="298"/>
      <c r="BS3" s="298"/>
      <c r="BT3" s="298"/>
      <c r="BU3" s="298"/>
      <c r="BV3" s="298"/>
      <c r="BW3" s="298"/>
      <c r="BX3" s="298"/>
      <c r="BY3" s="298"/>
      <c r="BZ3" s="298"/>
      <c r="CA3" s="298"/>
      <c r="CB3" s="298"/>
      <c r="CC3" s="298"/>
      <c r="CD3" s="298"/>
      <c r="CE3" s="298"/>
      <c r="CF3" s="298"/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DJ3" s="298"/>
      <c r="DK3" s="298"/>
      <c r="DL3" s="298"/>
      <c r="DM3" s="298"/>
      <c r="DN3" s="298"/>
      <c r="DO3" s="298"/>
      <c r="DP3" s="298"/>
      <c r="DQ3" s="298"/>
      <c r="DR3" s="298"/>
      <c r="DS3" s="298"/>
      <c r="DT3" s="298"/>
      <c r="DU3" s="298"/>
      <c r="DV3" s="298"/>
      <c r="DW3" s="298"/>
      <c r="DX3" s="298"/>
      <c r="DY3" s="298"/>
      <c r="DZ3" s="298"/>
      <c r="EA3" s="298"/>
      <c r="EB3" s="298"/>
      <c r="EC3" s="298"/>
      <c r="ED3" s="298"/>
      <c r="EE3" s="298"/>
      <c r="EF3" s="298"/>
      <c r="EG3" s="298"/>
      <c r="EH3" s="298"/>
      <c r="EI3" s="298"/>
      <c r="EJ3" s="298"/>
      <c r="EK3" s="298"/>
      <c r="EL3" s="298"/>
      <c r="EM3" s="298"/>
      <c r="EN3" s="298"/>
      <c r="EO3" s="298"/>
      <c r="EP3" s="298"/>
      <c r="EQ3" s="298"/>
      <c r="ER3" s="298"/>
      <c r="ES3" s="298"/>
      <c r="ET3" s="298"/>
      <c r="EU3" s="298"/>
      <c r="EV3" s="298"/>
      <c r="EW3" s="298"/>
      <c r="EX3" s="298"/>
      <c r="EY3" s="298"/>
      <c r="EZ3" s="298"/>
      <c r="FA3" s="298"/>
      <c r="FB3" s="298"/>
      <c r="FC3" s="298"/>
      <c r="FD3" s="298"/>
      <c r="FE3" s="298"/>
      <c r="FF3" s="298"/>
      <c r="FG3" s="298"/>
      <c r="FH3" s="298"/>
      <c r="FI3" s="298"/>
      <c r="FJ3" s="298"/>
      <c r="FK3" s="298"/>
      <c r="FL3" s="298"/>
      <c r="FM3" s="298"/>
      <c r="FN3" s="298"/>
      <c r="FO3" s="298"/>
      <c r="FP3" s="298"/>
      <c r="FQ3" s="298"/>
      <c r="FR3" s="298"/>
      <c r="FS3" s="298"/>
      <c r="FT3" s="298"/>
      <c r="FU3" s="298"/>
      <c r="FV3" s="298"/>
      <c r="FW3" s="298"/>
      <c r="FX3" s="298"/>
      <c r="FY3" s="298"/>
      <c r="FZ3" s="298"/>
      <c r="GA3" s="298"/>
      <c r="GB3" s="298"/>
      <c r="GC3" s="298"/>
      <c r="GD3" s="298"/>
      <c r="GE3" s="298"/>
      <c r="GF3" s="298"/>
      <c r="GG3" s="298"/>
      <c r="GH3" s="298"/>
      <c r="GI3" s="298"/>
      <c r="GJ3" s="298"/>
      <c r="GK3" s="298"/>
      <c r="GL3" s="298"/>
      <c r="GM3" s="298"/>
      <c r="GN3" s="298"/>
      <c r="GO3" s="298"/>
      <c r="GP3" s="298"/>
      <c r="GQ3" s="298"/>
      <c r="GR3" s="298"/>
      <c r="GS3" s="298"/>
      <c r="GT3" s="298"/>
      <c r="GU3" s="298"/>
      <c r="GV3" s="298"/>
      <c r="GW3" s="298"/>
      <c r="GX3" s="298"/>
      <c r="GY3" s="298"/>
      <c r="GZ3" s="298"/>
      <c r="HA3" s="298"/>
      <c r="HB3" s="298"/>
      <c r="HC3" s="298"/>
      <c r="HD3" s="298"/>
      <c r="HE3" s="298"/>
      <c r="HF3" s="298"/>
      <c r="HG3" s="298"/>
      <c r="HH3" s="298"/>
      <c r="HI3" s="298"/>
      <c r="HJ3" s="298"/>
      <c r="HK3" s="298"/>
      <c r="HL3" s="298"/>
      <c r="HM3" s="298"/>
      <c r="HN3" s="298"/>
      <c r="HO3" s="298"/>
      <c r="HP3" s="298"/>
      <c r="HQ3" s="298"/>
      <c r="HR3" s="298"/>
      <c r="HS3" s="298"/>
      <c r="HT3" s="298"/>
      <c r="HU3" s="298"/>
      <c r="HV3" s="298"/>
      <c r="HW3" s="298"/>
      <c r="HX3" s="298"/>
      <c r="HY3" s="298"/>
      <c r="HZ3" s="298"/>
      <c r="IA3" s="298"/>
      <c r="IB3" s="298"/>
      <c r="IC3" s="298"/>
      <c r="ID3" s="298"/>
      <c r="IE3" s="298"/>
      <c r="IF3" s="298"/>
      <c r="IG3" s="298"/>
      <c r="IH3" s="298"/>
      <c r="II3" s="298"/>
      <c r="IJ3" s="298"/>
      <c r="IK3" s="298"/>
      <c r="IL3" s="298"/>
      <c r="IM3" s="298"/>
      <c r="IN3" s="298"/>
      <c r="IO3" s="298"/>
      <c r="IP3" s="298"/>
      <c r="IQ3" s="298"/>
      <c r="IR3" s="298"/>
      <c r="IS3" s="298"/>
      <c r="IT3" s="298"/>
      <c r="IU3" s="298"/>
      <c r="IV3" s="298"/>
    </row>
    <row r="4" spans="1:256" s="5" customFormat="1" ht="12.75" customHeight="1">
      <c r="A4" s="298" t="s">
        <v>65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8"/>
      <c r="CW4" s="298"/>
      <c r="CX4" s="298"/>
      <c r="CY4" s="298"/>
      <c r="CZ4" s="298"/>
      <c r="DA4" s="298"/>
      <c r="DB4" s="298"/>
      <c r="DC4" s="298"/>
      <c r="DD4" s="298"/>
      <c r="DE4" s="298"/>
      <c r="DF4" s="298"/>
      <c r="DG4" s="298"/>
      <c r="DH4" s="298"/>
      <c r="DI4" s="298"/>
      <c r="DJ4" s="298"/>
      <c r="DK4" s="298"/>
      <c r="DL4" s="298"/>
      <c r="DM4" s="298"/>
      <c r="DN4" s="298"/>
      <c r="DO4" s="298"/>
      <c r="DP4" s="298"/>
      <c r="DQ4" s="298"/>
      <c r="DR4" s="298"/>
      <c r="DS4" s="298"/>
      <c r="DT4" s="298"/>
      <c r="DU4" s="298"/>
      <c r="DV4" s="298"/>
      <c r="DW4" s="298"/>
      <c r="DX4" s="298"/>
      <c r="DY4" s="298"/>
      <c r="DZ4" s="298"/>
      <c r="EA4" s="298"/>
      <c r="EB4" s="298"/>
      <c r="EC4" s="298"/>
      <c r="ED4" s="298"/>
      <c r="EE4" s="298"/>
      <c r="EF4" s="298"/>
      <c r="EG4" s="298"/>
      <c r="EH4" s="298"/>
      <c r="EI4" s="298"/>
      <c r="EJ4" s="298"/>
      <c r="EK4" s="298"/>
      <c r="EL4" s="298"/>
      <c r="EM4" s="298"/>
      <c r="EN4" s="298"/>
      <c r="EO4" s="298"/>
      <c r="EP4" s="298"/>
      <c r="EQ4" s="298"/>
      <c r="ER4" s="298"/>
      <c r="ES4" s="298"/>
      <c r="ET4" s="298"/>
      <c r="EU4" s="298"/>
      <c r="EV4" s="298"/>
      <c r="EW4" s="298"/>
      <c r="EX4" s="298"/>
      <c r="EY4" s="298"/>
      <c r="EZ4" s="298"/>
      <c r="FA4" s="298"/>
      <c r="FB4" s="298"/>
      <c r="FC4" s="298"/>
      <c r="FD4" s="298"/>
      <c r="FE4" s="298"/>
      <c r="FF4" s="298"/>
      <c r="FG4" s="298"/>
      <c r="FH4" s="298"/>
      <c r="FI4" s="298"/>
      <c r="FJ4" s="298"/>
      <c r="FK4" s="298"/>
      <c r="FL4" s="298"/>
      <c r="FM4" s="298"/>
      <c r="FN4" s="298"/>
      <c r="FO4" s="298"/>
      <c r="FP4" s="298"/>
      <c r="FQ4" s="298"/>
      <c r="FR4" s="298"/>
      <c r="FS4" s="298"/>
      <c r="FT4" s="298"/>
      <c r="FU4" s="298"/>
      <c r="FV4" s="298"/>
      <c r="FW4" s="298"/>
      <c r="FX4" s="298"/>
      <c r="FY4" s="298"/>
      <c r="FZ4" s="298"/>
      <c r="GA4" s="298"/>
      <c r="GB4" s="298"/>
      <c r="GC4" s="298"/>
      <c r="GD4" s="298"/>
      <c r="GE4" s="298"/>
      <c r="GF4" s="298"/>
      <c r="GG4" s="298"/>
      <c r="GH4" s="298"/>
      <c r="GI4" s="298"/>
      <c r="GJ4" s="298"/>
      <c r="GK4" s="298"/>
      <c r="GL4" s="298"/>
      <c r="GM4" s="298"/>
      <c r="GN4" s="298"/>
      <c r="GO4" s="298"/>
      <c r="GP4" s="298"/>
      <c r="GQ4" s="298"/>
      <c r="GR4" s="298"/>
      <c r="GS4" s="298"/>
      <c r="GT4" s="298"/>
      <c r="GU4" s="298"/>
      <c r="GV4" s="298"/>
      <c r="GW4" s="298"/>
      <c r="GX4" s="298"/>
      <c r="GY4" s="298"/>
      <c r="GZ4" s="298"/>
      <c r="HA4" s="298"/>
      <c r="HB4" s="298"/>
      <c r="HC4" s="298"/>
      <c r="HD4" s="298"/>
      <c r="HE4" s="298"/>
      <c r="HF4" s="298"/>
      <c r="HG4" s="298"/>
      <c r="HH4" s="298"/>
      <c r="HI4" s="298"/>
      <c r="HJ4" s="298"/>
      <c r="HK4" s="298"/>
      <c r="HL4" s="298"/>
      <c r="HM4" s="298"/>
      <c r="HN4" s="298"/>
      <c r="HO4" s="298"/>
      <c r="HP4" s="298"/>
      <c r="HQ4" s="298"/>
      <c r="HR4" s="298"/>
      <c r="HS4" s="298"/>
      <c r="HT4" s="298"/>
      <c r="HU4" s="298"/>
      <c r="HV4" s="298"/>
      <c r="HW4" s="298"/>
      <c r="HX4" s="298"/>
      <c r="HY4" s="298"/>
      <c r="HZ4" s="298"/>
      <c r="IA4" s="298"/>
      <c r="IB4" s="298"/>
      <c r="IC4" s="298"/>
      <c r="ID4" s="298"/>
      <c r="IE4" s="298"/>
      <c r="IF4" s="298"/>
      <c r="IG4" s="298"/>
      <c r="IH4" s="298"/>
      <c r="II4" s="298"/>
      <c r="IJ4" s="298"/>
      <c r="IK4" s="298"/>
      <c r="IL4" s="298"/>
      <c r="IM4" s="298"/>
      <c r="IN4" s="298"/>
      <c r="IO4" s="298"/>
      <c r="IP4" s="298"/>
      <c r="IQ4" s="298"/>
      <c r="IR4" s="298"/>
      <c r="IS4" s="298"/>
      <c r="IT4" s="298"/>
      <c r="IU4" s="298"/>
      <c r="IV4" s="298"/>
    </row>
    <row r="5" spans="1:256" s="5" customFormat="1" ht="12.75" customHeight="1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267"/>
      <c r="IP5" s="267"/>
      <c r="IQ5" s="267"/>
      <c r="IR5" s="267"/>
      <c r="IS5" s="267"/>
      <c r="IT5" s="267"/>
      <c r="IU5" s="267"/>
      <c r="IV5" s="267"/>
    </row>
    <row r="6" spans="1:256" s="5" customFormat="1" ht="27.75" customHeight="1">
      <c r="A6" s="299" t="s">
        <v>161</v>
      </c>
      <c r="B6" s="299"/>
      <c r="C6" s="299"/>
      <c r="D6" s="299"/>
      <c r="E6" s="299"/>
      <c r="F6" s="299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201"/>
      <c r="IH6" s="201"/>
      <c r="II6" s="201"/>
      <c r="IJ6" s="201"/>
      <c r="IK6" s="201"/>
      <c r="IL6" s="201"/>
      <c r="IM6" s="201"/>
      <c r="IN6" s="201"/>
      <c r="IO6" s="201"/>
      <c r="IP6" s="201"/>
      <c r="IQ6" s="201"/>
      <c r="IR6" s="201"/>
      <c r="IS6" s="201"/>
      <c r="IT6" s="201"/>
      <c r="IU6" s="201"/>
      <c r="IV6" s="201"/>
    </row>
    <row r="7" spans="1:4" s="1" customFormat="1" ht="15" customHeight="1">
      <c r="A7" s="7" t="s">
        <v>28</v>
      </c>
      <c r="B7" s="6"/>
      <c r="C7" s="22" t="s">
        <v>33</v>
      </c>
      <c r="D7" s="7"/>
    </row>
    <row r="8" spans="1:4" s="1" customFormat="1" ht="8.25" customHeight="1">
      <c r="A8" s="7"/>
      <c r="B8" s="6"/>
      <c r="C8" s="22"/>
      <c r="D8" s="7"/>
    </row>
    <row r="9" spans="1:6" s="55" customFormat="1" ht="15" customHeight="1">
      <c r="A9" s="185" t="s">
        <v>29</v>
      </c>
      <c r="B9" s="185" t="s">
        <v>30</v>
      </c>
      <c r="C9" s="185" t="s">
        <v>31</v>
      </c>
      <c r="D9" s="185" t="s">
        <v>32</v>
      </c>
      <c r="E9" s="185" t="s">
        <v>46</v>
      </c>
      <c r="F9" s="185" t="s">
        <v>47</v>
      </c>
    </row>
    <row r="10" spans="1:6" s="1" customFormat="1" ht="12.75" customHeight="1">
      <c r="A10" s="42"/>
      <c r="B10" s="43"/>
      <c r="C10" s="44"/>
      <c r="D10" s="45"/>
      <c r="E10" s="46"/>
      <c r="F10" s="46"/>
    </row>
    <row r="11" spans="1:6" s="1" customFormat="1" ht="26.25" customHeight="1">
      <c r="A11" s="204" t="s">
        <v>0</v>
      </c>
      <c r="B11" s="60" t="s">
        <v>206</v>
      </c>
      <c r="C11" s="24"/>
      <c r="D11" s="10"/>
      <c r="E11" s="38"/>
      <c r="F11" s="47"/>
    </row>
    <row r="12" spans="1:6" s="1" customFormat="1" ht="10.5" customHeight="1">
      <c r="A12" s="204"/>
      <c r="B12" s="60"/>
      <c r="C12" s="24"/>
      <c r="D12" s="10"/>
      <c r="E12" s="38"/>
      <c r="F12" s="47"/>
    </row>
    <row r="13" spans="1:6" s="1" customFormat="1" ht="14.25" customHeight="1">
      <c r="A13" s="239" t="s">
        <v>159</v>
      </c>
      <c r="B13" s="60" t="s">
        <v>167</v>
      </c>
      <c r="C13" s="24"/>
      <c r="D13" s="10"/>
      <c r="E13" s="38"/>
      <c r="F13" s="47"/>
    </row>
    <row r="14" spans="1:6" s="1" customFormat="1" ht="9" customHeight="1">
      <c r="A14" s="205"/>
      <c r="B14" s="60"/>
      <c r="C14" s="24"/>
      <c r="D14" s="10"/>
      <c r="E14" s="38"/>
      <c r="F14" s="47"/>
    </row>
    <row r="15" spans="1:7" s="1" customFormat="1" ht="16.5" customHeight="1">
      <c r="A15" s="206">
        <v>1</v>
      </c>
      <c r="B15" s="34" t="s">
        <v>67</v>
      </c>
      <c r="C15" s="24">
        <v>2402.84</v>
      </c>
      <c r="D15" s="10" t="s">
        <v>1</v>
      </c>
      <c r="E15" s="24">
        <v>5</v>
      </c>
      <c r="F15" s="47">
        <f>+ROUND(C15*E15,2)</f>
        <v>12014.2</v>
      </c>
      <c r="G15" s="139">
        <f>+E15*C15</f>
        <v>12014.2</v>
      </c>
    </row>
    <row r="16" spans="1:7" s="1" customFormat="1" ht="6" customHeight="1">
      <c r="A16" s="16"/>
      <c r="B16" s="60"/>
      <c r="C16" s="24"/>
      <c r="D16" s="10"/>
      <c r="E16" s="24"/>
      <c r="F16" s="47">
        <f>+ROUND(C16*E16,2)</f>
        <v>0</v>
      </c>
      <c r="G16" s="139">
        <f aca="true" t="shared" si="0" ref="G16:G87">+E16*C16</f>
        <v>0</v>
      </c>
    </row>
    <row r="17" spans="1:7" s="1" customFormat="1" ht="12.75" customHeight="1">
      <c r="A17" s="18">
        <v>2</v>
      </c>
      <c r="B17" s="33" t="s">
        <v>152</v>
      </c>
      <c r="C17" s="24"/>
      <c r="D17" s="10"/>
      <c r="E17" s="24"/>
      <c r="F17" s="47"/>
      <c r="G17" s="139">
        <f t="shared" si="0"/>
        <v>0</v>
      </c>
    </row>
    <row r="18" spans="1:7" s="1" customFormat="1" ht="12.75" customHeight="1">
      <c r="A18" s="15">
        <v>2.1</v>
      </c>
      <c r="B18" s="207" t="s">
        <v>41</v>
      </c>
      <c r="C18" s="12">
        <f>200*2</f>
        <v>400</v>
      </c>
      <c r="D18" s="11" t="s">
        <v>12</v>
      </c>
      <c r="E18" s="36">
        <v>74.85</v>
      </c>
      <c r="F18" s="47">
        <f>+ROUND(C18*E18,2)</f>
        <v>29940</v>
      </c>
      <c r="G18" s="139">
        <f t="shared" si="0"/>
        <v>29940</v>
      </c>
    </row>
    <row r="19" spans="1:7" s="1" customFormat="1" ht="12.75" customHeight="1">
      <c r="A19" s="14">
        <v>2.2</v>
      </c>
      <c r="B19" s="208" t="s">
        <v>25</v>
      </c>
      <c r="C19" s="12">
        <f>200*0.6</f>
        <v>120</v>
      </c>
      <c r="D19" s="11" t="s">
        <v>11</v>
      </c>
      <c r="E19" s="36">
        <v>38.67</v>
      </c>
      <c r="F19" s="47">
        <f>+ROUND(C19*E19,2)</f>
        <v>4640.4</v>
      </c>
      <c r="G19" s="139">
        <f t="shared" si="0"/>
        <v>4640.4</v>
      </c>
    </row>
    <row r="20" spans="1:7" s="1" customFormat="1" ht="12.75" customHeight="1">
      <c r="A20" s="14">
        <v>2.3</v>
      </c>
      <c r="B20" s="208" t="s">
        <v>120</v>
      </c>
      <c r="C20" s="12">
        <f>+C19*0.05*1.35</f>
        <v>8.1</v>
      </c>
      <c r="D20" s="11" t="s">
        <v>2</v>
      </c>
      <c r="E20" s="36">
        <v>165</v>
      </c>
      <c r="F20" s="47">
        <f>+ROUND(C20*E20,2)</f>
        <v>1336.5</v>
      </c>
      <c r="G20" s="139">
        <f t="shared" si="0"/>
        <v>1336.5</v>
      </c>
    </row>
    <row r="21" spans="1:7" s="1" customFormat="1" ht="9" customHeight="1">
      <c r="A21" s="16"/>
      <c r="B21" s="60"/>
      <c r="C21" s="24"/>
      <c r="D21" s="10"/>
      <c r="E21" s="24"/>
      <c r="F21" s="47"/>
      <c r="G21" s="139">
        <f t="shared" si="0"/>
        <v>0</v>
      </c>
    </row>
    <row r="22" spans="1:7" s="1" customFormat="1" ht="12.75" customHeight="1">
      <c r="A22" s="18">
        <v>3</v>
      </c>
      <c r="B22" s="209" t="s">
        <v>14</v>
      </c>
      <c r="C22" s="12"/>
      <c r="D22" s="11"/>
      <c r="E22" s="36"/>
      <c r="F22" s="47">
        <f>+ROUND(C22*E22,2)</f>
        <v>0</v>
      </c>
      <c r="G22" s="139">
        <f t="shared" si="0"/>
        <v>0</v>
      </c>
    </row>
    <row r="23" spans="1:7" s="1" customFormat="1" ht="12.75" customHeight="1">
      <c r="A23" s="13">
        <v>3.1</v>
      </c>
      <c r="B23" s="20" t="s">
        <v>40</v>
      </c>
      <c r="C23" s="210">
        <v>1561.85</v>
      </c>
      <c r="D23" s="211" t="s">
        <v>2</v>
      </c>
      <c r="E23" s="212">
        <v>147.94</v>
      </c>
      <c r="F23" s="40">
        <f>+ROUND(C23*E23,2)</f>
        <v>231060.09</v>
      </c>
      <c r="G23" s="139">
        <f t="shared" si="0"/>
        <v>231060.09</v>
      </c>
    </row>
    <row r="24" spans="1:7" s="1" customFormat="1" ht="13.5" customHeight="1">
      <c r="A24" s="213">
        <v>3.2</v>
      </c>
      <c r="B24" s="214" t="s">
        <v>4</v>
      </c>
      <c r="C24" s="210">
        <v>144.17</v>
      </c>
      <c r="D24" s="211" t="s">
        <v>2</v>
      </c>
      <c r="E24" s="212">
        <v>1096.97</v>
      </c>
      <c r="F24" s="40">
        <f>+ROUND(C24*E24,2)</f>
        <v>158150.16</v>
      </c>
      <c r="G24" s="139">
        <f t="shared" si="0"/>
        <v>158150.16</v>
      </c>
    </row>
    <row r="25" spans="1:7" s="1" customFormat="1" ht="40.5" customHeight="1">
      <c r="A25" s="213">
        <v>3.3</v>
      </c>
      <c r="B25" s="215" t="s">
        <v>160</v>
      </c>
      <c r="C25" s="210">
        <f>+C26*0.4</f>
        <v>534.52</v>
      </c>
      <c r="D25" s="211" t="s">
        <v>2</v>
      </c>
      <c r="E25" s="212">
        <v>614.99</v>
      </c>
      <c r="F25" s="40">
        <f aca="true" t="shared" si="1" ref="F25:F33">+ROUND(C25*E25,2)</f>
        <v>328724.45</v>
      </c>
      <c r="G25" s="139">
        <f t="shared" si="0"/>
        <v>328724.45</v>
      </c>
    </row>
    <row r="26" spans="1:7" s="1" customFormat="1" ht="25.5">
      <c r="A26" s="13">
        <v>3.4</v>
      </c>
      <c r="B26" s="20" t="s">
        <v>114</v>
      </c>
      <c r="C26" s="210">
        <v>1336.29</v>
      </c>
      <c r="D26" s="211" t="s">
        <v>2</v>
      </c>
      <c r="E26" s="212">
        <v>183.22</v>
      </c>
      <c r="F26" s="40">
        <f t="shared" si="1"/>
        <v>244835.05</v>
      </c>
      <c r="G26" s="139">
        <f t="shared" si="0"/>
        <v>244835.05</v>
      </c>
    </row>
    <row r="27" spans="1:7" s="1" customFormat="1" ht="12.75" customHeight="1">
      <c r="A27" s="213">
        <v>3.5</v>
      </c>
      <c r="B27" s="214" t="s">
        <v>39</v>
      </c>
      <c r="C27" s="210">
        <f>270.67+C25</f>
        <v>805.19</v>
      </c>
      <c r="D27" s="211" t="s">
        <v>2</v>
      </c>
      <c r="E27" s="212">
        <v>165</v>
      </c>
      <c r="F27" s="40">
        <f t="shared" si="1"/>
        <v>132856.35</v>
      </c>
      <c r="G27" s="139">
        <f t="shared" si="0"/>
        <v>132856.35</v>
      </c>
    </row>
    <row r="28" spans="1:7" s="1" customFormat="1" ht="9" customHeight="1">
      <c r="A28" s="13"/>
      <c r="B28" s="34"/>
      <c r="C28" s="24"/>
      <c r="D28" s="10"/>
      <c r="E28" s="24"/>
      <c r="F28" s="40">
        <f t="shared" si="1"/>
        <v>0</v>
      </c>
      <c r="G28" s="139">
        <f t="shared" si="0"/>
        <v>0</v>
      </c>
    </row>
    <row r="29" spans="1:7" s="1" customFormat="1" ht="12.75" customHeight="1">
      <c r="A29" s="216">
        <v>4</v>
      </c>
      <c r="B29" s="209" t="s">
        <v>26</v>
      </c>
      <c r="C29" s="12"/>
      <c r="D29" s="11"/>
      <c r="E29" s="36"/>
      <c r="F29" s="40">
        <f t="shared" si="1"/>
        <v>0</v>
      </c>
      <c r="G29" s="139">
        <f t="shared" si="0"/>
        <v>0</v>
      </c>
    </row>
    <row r="30" spans="1:7" s="1" customFormat="1" ht="12.75" customHeight="1">
      <c r="A30" s="19">
        <v>4.1</v>
      </c>
      <c r="B30" s="34" t="s">
        <v>113</v>
      </c>
      <c r="C30" s="25">
        <v>2450.9</v>
      </c>
      <c r="D30" s="17" t="s">
        <v>1</v>
      </c>
      <c r="E30" s="25">
        <v>252.73</v>
      </c>
      <c r="F30" s="40">
        <f t="shared" si="1"/>
        <v>619415.96</v>
      </c>
      <c r="G30" s="139">
        <f t="shared" si="0"/>
        <v>619415.96</v>
      </c>
    </row>
    <row r="31" spans="1:7" s="1" customFormat="1" ht="10.5" customHeight="1">
      <c r="A31" s="217"/>
      <c r="B31" s="60"/>
      <c r="C31" s="24"/>
      <c r="D31" s="10"/>
      <c r="E31" s="24"/>
      <c r="F31" s="40">
        <f t="shared" si="1"/>
        <v>0</v>
      </c>
      <c r="G31" s="139">
        <f t="shared" si="0"/>
        <v>0</v>
      </c>
    </row>
    <row r="32" spans="1:7" s="1" customFormat="1" ht="12.75" customHeight="1">
      <c r="A32" s="218">
        <v>5</v>
      </c>
      <c r="B32" s="60" t="s">
        <v>27</v>
      </c>
      <c r="C32" s="24"/>
      <c r="D32" s="10"/>
      <c r="E32" s="24"/>
      <c r="F32" s="40">
        <f t="shared" si="1"/>
        <v>0</v>
      </c>
      <c r="G32" s="139">
        <f t="shared" si="0"/>
        <v>0</v>
      </c>
    </row>
    <row r="33" spans="1:7" s="1" customFormat="1" ht="12.75" customHeight="1">
      <c r="A33" s="19">
        <v>5.1</v>
      </c>
      <c r="B33" s="34" t="s">
        <v>113</v>
      </c>
      <c r="C33" s="25">
        <f>+C30</f>
        <v>2450.9</v>
      </c>
      <c r="D33" s="17" t="s">
        <v>1</v>
      </c>
      <c r="E33" s="39">
        <v>27.98</v>
      </c>
      <c r="F33" s="40">
        <f t="shared" si="1"/>
        <v>68576.18</v>
      </c>
      <c r="G33" s="139">
        <f t="shared" si="0"/>
        <v>68576.18</v>
      </c>
    </row>
    <row r="34" spans="1:9" s="1" customFormat="1" ht="10.5" customHeight="1">
      <c r="A34" s="19"/>
      <c r="B34" s="34"/>
      <c r="C34" s="25"/>
      <c r="D34" s="17"/>
      <c r="E34" s="39"/>
      <c r="F34" s="47"/>
      <c r="G34" s="139">
        <f t="shared" si="0"/>
        <v>0</v>
      </c>
      <c r="I34" s="202"/>
    </row>
    <row r="35" spans="1:9" s="1" customFormat="1" ht="12.75" customHeight="1">
      <c r="A35" s="259">
        <v>6</v>
      </c>
      <c r="B35" s="256" t="s">
        <v>164</v>
      </c>
      <c r="C35" s="224"/>
      <c r="D35" s="228"/>
      <c r="E35" s="224"/>
      <c r="F35" s="224"/>
      <c r="G35" s="139">
        <f t="shared" si="0"/>
        <v>0</v>
      </c>
      <c r="I35" s="202"/>
    </row>
    <row r="36" spans="1:9" s="1" customFormat="1" ht="25.5" customHeight="1">
      <c r="A36" s="19">
        <v>6.1</v>
      </c>
      <c r="B36" s="257" t="s">
        <v>166</v>
      </c>
      <c r="C36" s="224">
        <v>5</v>
      </c>
      <c r="D36" s="228" t="s">
        <v>3</v>
      </c>
      <c r="E36" s="254">
        <v>1644.54</v>
      </c>
      <c r="F36" s="224">
        <f aca="true" t="shared" si="2" ref="F36:F41">ROUND(C36*E36,2)</f>
        <v>8222.7</v>
      </c>
      <c r="G36" s="139">
        <f t="shared" si="0"/>
        <v>8222.7</v>
      </c>
      <c r="I36" s="202"/>
    </row>
    <row r="37" spans="1:9" s="1" customFormat="1" ht="25.5" customHeight="1">
      <c r="A37" s="19">
        <v>6.2</v>
      </c>
      <c r="B37" s="257" t="s">
        <v>165</v>
      </c>
      <c r="C37" s="224">
        <v>3</v>
      </c>
      <c r="D37" s="228" t="s">
        <v>3</v>
      </c>
      <c r="E37" s="254">
        <v>1190.24</v>
      </c>
      <c r="F37" s="224">
        <f t="shared" si="2"/>
        <v>3570.72</v>
      </c>
      <c r="G37" s="139">
        <f t="shared" si="0"/>
        <v>3570.72</v>
      </c>
      <c r="I37" s="202"/>
    </row>
    <row r="38" spans="1:9" s="1" customFormat="1" ht="25.5" customHeight="1">
      <c r="A38" s="19">
        <v>6.3</v>
      </c>
      <c r="B38" s="207" t="s">
        <v>115</v>
      </c>
      <c r="C38" s="224">
        <v>10</v>
      </c>
      <c r="D38" s="228" t="s">
        <v>3</v>
      </c>
      <c r="E38" s="254">
        <v>1514.74</v>
      </c>
      <c r="F38" s="224">
        <f t="shared" si="2"/>
        <v>15147.4</v>
      </c>
      <c r="G38" s="139">
        <f t="shared" si="0"/>
        <v>15147.4</v>
      </c>
      <c r="I38" s="202"/>
    </row>
    <row r="39" spans="1:9" s="1" customFormat="1" ht="25.5" customHeight="1">
      <c r="A39" s="19">
        <v>6.4</v>
      </c>
      <c r="B39" s="257" t="s">
        <v>168</v>
      </c>
      <c r="C39" s="224">
        <v>4</v>
      </c>
      <c r="D39" s="228" t="s">
        <v>3</v>
      </c>
      <c r="E39" s="254">
        <v>2149.65</v>
      </c>
      <c r="F39" s="224">
        <f t="shared" si="2"/>
        <v>8598.6</v>
      </c>
      <c r="G39" s="139">
        <f t="shared" si="0"/>
        <v>8598.6</v>
      </c>
      <c r="I39" s="202"/>
    </row>
    <row r="40" spans="1:9" s="1" customFormat="1" ht="15" customHeight="1">
      <c r="A40" s="19">
        <v>6.5</v>
      </c>
      <c r="B40" s="258" t="s">
        <v>116</v>
      </c>
      <c r="C40" s="25">
        <v>46</v>
      </c>
      <c r="D40" s="17" t="s">
        <v>3</v>
      </c>
      <c r="E40" s="39">
        <v>1384.48</v>
      </c>
      <c r="F40" s="47">
        <f>+ROUND(C40*E40,2)</f>
        <v>63686.08</v>
      </c>
      <c r="G40" s="139">
        <f t="shared" si="0"/>
        <v>63686.08</v>
      </c>
      <c r="I40" s="202"/>
    </row>
    <row r="41" spans="1:9" s="1" customFormat="1" ht="12.75" customHeight="1">
      <c r="A41" s="19">
        <v>6.6</v>
      </c>
      <c r="B41" s="257" t="s">
        <v>169</v>
      </c>
      <c r="C41" s="224">
        <v>18</v>
      </c>
      <c r="D41" s="228" t="s">
        <v>3</v>
      </c>
      <c r="E41" s="224">
        <v>300</v>
      </c>
      <c r="F41" s="224">
        <f t="shared" si="2"/>
        <v>5400</v>
      </c>
      <c r="G41" s="139">
        <f t="shared" si="0"/>
        <v>5400</v>
      </c>
      <c r="I41" s="202"/>
    </row>
    <row r="42" spans="1:9" s="1" customFormat="1" ht="10.5" customHeight="1">
      <c r="A42" s="19"/>
      <c r="B42" s="34"/>
      <c r="C42" s="25"/>
      <c r="D42" s="17"/>
      <c r="E42" s="39"/>
      <c r="F42" s="47"/>
      <c r="G42" s="139">
        <f t="shared" si="0"/>
        <v>0</v>
      </c>
      <c r="I42" s="202"/>
    </row>
    <row r="43" spans="1:7" s="1" customFormat="1" ht="12.75" customHeight="1">
      <c r="A43" s="29">
        <v>7</v>
      </c>
      <c r="B43" s="60" t="s">
        <v>117</v>
      </c>
      <c r="C43" s="25"/>
      <c r="D43" s="17"/>
      <c r="E43" s="39"/>
      <c r="F43" s="47"/>
      <c r="G43" s="139">
        <f t="shared" si="0"/>
        <v>0</v>
      </c>
    </row>
    <row r="44" spans="1:10" s="1" customFormat="1" ht="27.75" customHeight="1">
      <c r="A44" s="19">
        <v>7.1</v>
      </c>
      <c r="B44" s="207" t="s">
        <v>115</v>
      </c>
      <c r="C44" s="25">
        <v>1</v>
      </c>
      <c r="D44" s="17" t="s">
        <v>3</v>
      </c>
      <c r="E44" s="39">
        <v>1514.74</v>
      </c>
      <c r="F44" s="47">
        <f>+ROUND(C44*E44,2)</f>
        <v>1514.74</v>
      </c>
      <c r="G44" s="139">
        <f t="shared" si="0"/>
        <v>1514.74</v>
      </c>
      <c r="J44" s="202"/>
    </row>
    <row r="45" spans="1:10" s="1" customFormat="1" ht="12.75" customHeight="1">
      <c r="A45" s="19">
        <v>7.2</v>
      </c>
      <c r="B45" s="207" t="s">
        <v>116</v>
      </c>
      <c r="C45" s="25">
        <v>3</v>
      </c>
      <c r="D45" s="17" t="s">
        <v>3</v>
      </c>
      <c r="E45" s="39">
        <v>1384.48</v>
      </c>
      <c r="F45" s="47">
        <f>+ROUND(C45*E45,2)</f>
        <v>4153.44</v>
      </c>
      <c r="G45" s="139">
        <f t="shared" si="0"/>
        <v>4153.44</v>
      </c>
      <c r="I45" s="202"/>
      <c r="J45" s="202"/>
    </row>
    <row r="46" spans="1:9" s="1" customFormat="1" ht="27" customHeight="1">
      <c r="A46" s="19">
        <v>7.2</v>
      </c>
      <c r="B46" s="34" t="s">
        <v>118</v>
      </c>
      <c r="C46" s="25">
        <v>1</v>
      </c>
      <c r="D46" s="17" t="s">
        <v>3</v>
      </c>
      <c r="E46" s="39">
        <v>1500</v>
      </c>
      <c r="F46" s="47">
        <f>+ROUND(C46*E46,2)</f>
        <v>1500</v>
      </c>
      <c r="G46" s="139">
        <f t="shared" si="0"/>
        <v>1500</v>
      </c>
      <c r="I46" s="202"/>
    </row>
    <row r="47" spans="1:10" s="1" customFormat="1" ht="12.75" customHeight="1">
      <c r="A47" s="19">
        <v>7.4</v>
      </c>
      <c r="B47" s="20" t="s">
        <v>150</v>
      </c>
      <c r="C47" s="12">
        <v>4</v>
      </c>
      <c r="D47" s="11" t="s">
        <v>49</v>
      </c>
      <c r="E47" s="36">
        <v>397.75</v>
      </c>
      <c r="F47" s="54">
        <f>+ROUND(C47*E47,2)</f>
        <v>1591</v>
      </c>
      <c r="G47" s="139">
        <f t="shared" si="0"/>
        <v>1591</v>
      </c>
      <c r="J47" s="202"/>
    </row>
    <row r="48" spans="1:7" s="1" customFormat="1" ht="12.75" customHeight="1">
      <c r="A48" s="248"/>
      <c r="B48" s="261"/>
      <c r="C48" s="262"/>
      <c r="D48" s="263"/>
      <c r="E48" s="264"/>
      <c r="F48" s="265"/>
      <c r="G48" s="139">
        <f t="shared" si="0"/>
        <v>0</v>
      </c>
    </row>
    <row r="49" spans="1:7" s="1" customFormat="1" ht="12.75" customHeight="1">
      <c r="A49" s="219">
        <v>8</v>
      </c>
      <c r="B49" s="220" t="s">
        <v>44</v>
      </c>
      <c r="C49" s="12"/>
      <c r="D49" s="11"/>
      <c r="E49" s="36"/>
      <c r="F49" s="47">
        <f>+ROUND(C49*E49,2)</f>
        <v>0</v>
      </c>
      <c r="G49" s="139">
        <f t="shared" si="0"/>
        <v>0</v>
      </c>
    </row>
    <row r="50" spans="1:10" s="1" customFormat="1" ht="40.5" customHeight="1">
      <c r="A50" s="186">
        <v>8.1</v>
      </c>
      <c r="B50" s="20" t="s">
        <v>151</v>
      </c>
      <c r="C50" s="12">
        <v>1</v>
      </c>
      <c r="D50" s="11" t="s">
        <v>3</v>
      </c>
      <c r="E50" s="36">
        <v>27844.6</v>
      </c>
      <c r="F50" s="54">
        <f>+ROUND(C50*E50,2)</f>
        <v>27844.6</v>
      </c>
      <c r="G50" s="139">
        <f t="shared" si="0"/>
        <v>27844.6</v>
      </c>
      <c r="J50" s="202"/>
    </row>
    <row r="51" spans="1:7" s="1" customFormat="1" ht="15" customHeight="1">
      <c r="A51" s="186">
        <v>8.2</v>
      </c>
      <c r="B51" s="20" t="s">
        <v>119</v>
      </c>
      <c r="C51" s="12">
        <v>1</v>
      </c>
      <c r="D51" s="11" t="s">
        <v>3</v>
      </c>
      <c r="E51" s="36">
        <v>3375</v>
      </c>
      <c r="F51" s="47">
        <f>+ROUND(C51*E51,2)</f>
        <v>3375</v>
      </c>
      <c r="G51" s="139">
        <f t="shared" si="0"/>
        <v>3375</v>
      </c>
    </row>
    <row r="52" spans="1:7" s="1" customFormat="1" ht="12.75" customHeight="1">
      <c r="A52" s="19"/>
      <c r="B52" s="34"/>
      <c r="C52" s="25"/>
      <c r="D52" s="17"/>
      <c r="E52" s="39"/>
      <c r="F52" s="47"/>
      <c r="G52" s="139">
        <f t="shared" si="0"/>
        <v>0</v>
      </c>
    </row>
    <row r="53" spans="1:7" s="1" customFormat="1" ht="27" customHeight="1">
      <c r="A53" s="29">
        <v>9</v>
      </c>
      <c r="B53" s="221" t="s">
        <v>122</v>
      </c>
      <c r="C53" s="222"/>
      <c r="D53" s="223"/>
      <c r="E53" s="224"/>
      <c r="F53" s="188"/>
      <c r="G53" s="139">
        <f t="shared" si="0"/>
        <v>0</v>
      </c>
    </row>
    <row r="54" spans="1:7" s="1" customFormat="1" ht="12.75" customHeight="1">
      <c r="A54" s="225">
        <v>9.1</v>
      </c>
      <c r="B54" s="189" t="s">
        <v>53</v>
      </c>
      <c r="C54" s="37">
        <v>200</v>
      </c>
      <c r="D54" s="21" t="s">
        <v>3</v>
      </c>
      <c r="E54" s="37">
        <v>230.1</v>
      </c>
      <c r="F54" s="188">
        <f aca="true" t="shared" si="3" ref="F54:F65">ROUND(C54*E54,2)</f>
        <v>46020</v>
      </c>
      <c r="G54" s="139">
        <f t="shared" si="0"/>
        <v>46020</v>
      </c>
    </row>
    <row r="55" spans="1:7" s="1" customFormat="1" ht="12.75" customHeight="1">
      <c r="A55" s="225">
        <v>9.2</v>
      </c>
      <c r="B55" s="226" t="s">
        <v>58</v>
      </c>
      <c r="C55" s="227">
        <f>6*200</f>
        <v>1200</v>
      </c>
      <c r="D55" s="228" t="s">
        <v>1</v>
      </c>
      <c r="E55" s="224">
        <v>28.32</v>
      </c>
      <c r="F55" s="188">
        <f t="shared" si="3"/>
        <v>33984</v>
      </c>
      <c r="G55" s="139">
        <f t="shared" si="0"/>
        <v>33984</v>
      </c>
    </row>
    <row r="56" spans="1:7" s="1" customFormat="1" ht="12.75" customHeight="1">
      <c r="A56" s="225">
        <v>9.3</v>
      </c>
      <c r="B56" s="189" t="s">
        <v>54</v>
      </c>
      <c r="C56" s="37">
        <v>200</v>
      </c>
      <c r="D56" s="21" t="s">
        <v>3</v>
      </c>
      <c r="E56" s="37">
        <v>53.1</v>
      </c>
      <c r="F56" s="188">
        <f t="shared" si="3"/>
        <v>10620</v>
      </c>
      <c r="G56" s="139">
        <f t="shared" si="0"/>
        <v>10620</v>
      </c>
    </row>
    <row r="57" spans="1:7" s="1" customFormat="1" ht="12.75" customHeight="1">
      <c r="A57" s="225">
        <v>9.4</v>
      </c>
      <c r="B57" s="189" t="s">
        <v>59</v>
      </c>
      <c r="C57" s="37">
        <v>200</v>
      </c>
      <c r="D57" s="21" t="s">
        <v>3</v>
      </c>
      <c r="E57" s="37">
        <v>53.1</v>
      </c>
      <c r="F57" s="188">
        <f t="shared" si="3"/>
        <v>10620</v>
      </c>
      <c r="G57" s="139">
        <f t="shared" si="0"/>
        <v>10620</v>
      </c>
    </row>
    <row r="58" spans="1:7" s="1" customFormat="1" ht="12.75" customHeight="1">
      <c r="A58" s="225">
        <v>9.5</v>
      </c>
      <c r="B58" s="189" t="s">
        <v>60</v>
      </c>
      <c r="C58" s="37">
        <v>200</v>
      </c>
      <c r="D58" s="21" t="s">
        <v>3</v>
      </c>
      <c r="E58" s="37">
        <v>84.53</v>
      </c>
      <c r="F58" s="188">
        <f t="shared" si="3"/>
        <v>16906</v>
      </c>
      <c r="G58" s="139">
        <f t="shared" si="0"/>
        <v>16906</v>
      </c>
    </row>
    <row r="59" spans="1:7" s="1" customFormat="1" ht="12.75" customHeight="1">
      <c r="A59" s="225">
        <v>9.6</v>
      </c>
      <c r="B59" s="189" t="s">
        <v>61</v>
      </c>
      <c r="C59" s="37">
        <v>200</v>
      </c>
      <c r="D59" s="21" t="s">
        <v>3</v>
      </c>
      <c r="E59" s="37">
        <v>1298</v>
      </c>
      <c r="F59" s="188">
        <f t="shared" si="3"/>
        <v>259600</v>
      </c>
      <c r="G59" s="139">
        <f t="shared" si="0"/>
        <v>259600</v>
      </c>
    </row>
    <row r="60" spans="1:7" s="1" customFormat="1" ht="12.75" customHeight="1">
      <c r="A60" s="225">
        <v>9.7</v>
      </c>
      <c r="B60" s="189" t="s">
        <v>62</v>
      </c>
      <c r="C60" s="37">
        <v>200</v>
      </c>
      <c r="D60" s="21" t="s">
        <v>12</v>
      </c>
      <c r="E60" s="37">
        <v>28</v>
      </c>
      <c r="F60" s="188">
        <f t="shared" si="3"/>
        <v>5600</v>
      </c>
      <c r="G60" s="139">
        <f t="shared" si="0"/>
        <v>5600</v>
      </c>
    </row>
    <row r="61" spans="1:7" s="1" customFormat="1" ht="12.75" customHeight="1">
      <c r="A61" s="225">
        <v>908</v>
      </c>
      <c r="B61" s="189" t="s">
        <v>45</v>
      </c>
      <c r="C61" s="37">
        <v>200</v>
      </c>
      <c r="D61" s="21" t="s">
        <v>3</v>
      </c>
      <c r="E61" s="37">
        <v>100</v>
      </c>
      <c r="F61" s="188">
        <f t="shared" si="3"/>
        <v>20000</v>
      </c>
      <c r="G61" s="139">
        <f t="shared" si="0"/>
        <v>20000</v>
      </c>
    </row>
    <row r="62" spans="1:7" s="1" customFormat="1" ht="12.75" customHeight="1">
      <c r="A62" s="225">
        <v>9.9</v>
      </c>
      <c r="B62" s="189" t="s">
        <v>55</v>
      </c>
      <c r="C62" s="37">
        <v>200</v>
      </c>
      <c r="D62" s="21" t="s">
        <v>3</v>
      </c>
      <c r="E62" s="37">
        <v>15</v>
      </c>
      <c r="F62" s="188">
        <f t="shared" si="3"/>
        <v>3000</v>
      </c>
      <c r="G62" s="139">
        <f t="shared" si="0"/>
        <v>3000</v>
      </c>
    </row>
    <row r="63" spans="1:7" s="1" customFormat="1" ht="12.75" customHeight="1">
      <c r="A63" s="190">
        <v>9.1</v>
      </c>
      <c r="B63" s="189" t="s">
        <v>63</v>
      </c>
      <c r="C63" s="37">
        <v>200</v>
      </c>
      <c r="D63" s="21" t="s">
        <v>3</v>
      </c>
      <c r="E63" s="37">
        <v>2.95</v>
      </c>
      <c r="F63" s="188">
        <f t="shared" si="3"/>
        <v>590</v>
      </c>
      <c r="G63" s="139">
        <f t="shared" si="0"/>
        <v>590</v>
      </c>
    </row>
    <row r="64" spans="1:7" s="1" customFormat="1" ht="12.75" customHeight="1">
      <c r="A64" s="225">
        <v>9.11</v>
      </c>
      <c r="B64" s="189" t="s">
        <v>56</v>
      </c>
      <c r="C64" s="37">
        <f>1.98*200</f>
        <v>396</v>
      </c>
      <c r="D64" s="21" t="s">
        <v>2</v>
      </c>
      <c r="E64" s="37">
        <v>406.79</v>
      </c>
      <c r="F64" s="188">
        <f t="shared" si="3"/>
        <v>161088.84</v>
      </c>
      <c r="G64" s="139">
        <f t="shared" si="0"/>
        <v>161088.84</v>
      </c>
    </row>
    <row r="65" spans="1:7" s="1" customFormat="1" ht="12.75" customHeight="1">
      <c r="A65" s="225">
        <v>9.12</v>
      </c>
      <c r="B65" s="207" t="s">
        <v>123</v>
      </c>
      <c r="C65" s="12">
        <v>200</v>
      </c>
      <c r="D65" s="11" t="s">
        <v>3</v>
      </c>
      <c r="E65" s="229">
        <v>280</v>
      </c>
      <c r="F65" s="230">
        <f t="shared" si="3"/>
        <v>56000</v>
      </c>
      <c r="G65" s="139">
        <f t="shared" si="0"/>
        <v>56000</v>
      </c>
    </row>
    <row r="66" spans="1:7" s="1" customFormat="1" ht="12.75" customHeight="1">
      <c r="A66" s="225">
        <v>9.13</v>
      </c>
      <c r="B66" s="189" t="s">
        <v>57</v>
      </c>
      <c r="C66" s="37">
        <v>200</v>
      </c>
      <c r="D66" s="21" t="s">
        <v>3</v>
      </c>
      <c r="E66" s="37">
        <v>250</v>
      </c>
      <c r="F66" s="188">
        <f>ROUND(C66*E66,2)</f>
        <v>50000</v>
      </c>
      <c r="G66" s="139">
        <f t="shared" si="0"/>
        <v>50000</v>
      </c>
    </row>
    <row r="67" spans="1:7" s="1" customFormat="1" ht="12.75" customHeight="1">
      <c r="A67" s="190"/>
      <c r="B67" s="189"/>
      <c r="C67" s="37"/>
      <c r="D67" s="21"/>
      <c r="E67" s="37"/>
      <c r="F67" s="188"/>
      <c r="G67" s="139">
        <f t="shared" si="0"/>
        <v>0</v>
      </c>
    </row>
    <row r="68" spans="1:7" s="1" customFormat="1" ht="12.75" customHeight="1">
      <c r="A68" s="219">
        <v>10</v>
      </c>
      <c r="B68" s="220" t="s">
        <v>64</v>
      </c>
      <c r="C68" s="231"/>
      <c r="D68" s="232"/>
      <c r="E68" s="233"/>
      <c r="F68" s="47">
        <f>+ROUND(C68*E68,2)</f>
        <v>0</v>
      </c>
      <c r="G68" s="139">
        <f t="shared" si="0"/>
        <v>0</v>
      </c>
    </row>
    <row r="69" spans="1:7" s="1" customFormat="1" ht="12.75" customHeight="1">
      <c r="A69" s="186">
        <v>10.1</v>
      </c>
      <c r="B69" s="20" t="s">
        <v>50</v>
      </c>
      <c r="C69" s="12">
        <f>+C15</f>
        <v>2402.84</v>
      </c>
      <c r="D69" s="11" t="s">
        <v>1</v>
      </c>
      <c r="E69" s="36">
        <v>7.64</v>
      </c>
      <c r="F69" s="47">
        <f>+ROUND(C69*E69,2)</f>
        <v>18357.7</v>
      </c>
      <c r="G69" s="139">
        <f t="shared" si="0"/>
        <v>18357.7</v>
      </c>
    </row>
    <row r="70" spans="1:7" s="1" customFormat="1" ht="12.75" customHeight="1">
      <c r="A70" s="19"/>
      <c r="B70" s="34"/>
      <c r="C70" s="25"/>
      <c r="D70" s="17"/>
      <c r="E70" s="39"/>
      <c r="F70" s="47"/>
      <c r="G70" s="139">
        <f t="shared" si="0"/>
        <v>0</v>
      </c>
    </row>
    <row r="71" spans="1:7" s="1" customFormat="1" ht="12.75" customHeight="1">
      <c r="A71" s="18">
        <v>11</v>
      </c>
      <c r="B71" s="33" t="s">
        <v>13</v>
      </c>
      <c r="C71" s="24"/>
      <c r="D71" s="10"/>
      <c r="E71" s="24"/>
      <c r="F71" s="47">
        <f>+ROUND(C71*E71,2)</f>
        <v>0</v>
      </c>
      <c r="G71" s="139">
        <f t="shared" si="0"/>
        <v>0</v>
      </c>
    </row>
    <row r="72" spans="1:7" s="1" customFormat="1" ht="12.75" customHeight="1">
      <c r="A72" s="41">
        <v>11.1</v>
      </c>
      <c r="B72" s="33" t="s">
        <v>153</v>
      </c>
      <c r="C72" s="24"/>
      <c r="D72" s="10"/>
      <c r="E72" s="24"/>
      <c r="F72" s="47"/>
      <c r="G72" s="139">
        <f t="shared" si="0"/>
        <v>0</v>
      </c>
    </row>
    <row r="73" spans="1:7" s="200" customFormat="1" ht="12.75" customHeight="1">
      <c r="A73" s="234" t="s">
        <v>170</v>
      </c>
      <c r="B73" s="20" t="s">
        <v>40</v>
      </c>
      <c r="C73" s="12">
        <f>200*0.6*0.2</f>
        <v>24</v>
      </c>
      <c r="D73" s="11" t="s">
        <v>2</v>
      </c>
      <c r="E73" s="36">
        <f>+E23</f>
        <v>147.94</v>
      </c>
      <c r="F73" s="47">
        <f aca="true" t="shared" si="4" ref="F73:F81">+ROUND(C73*E73,2)</f>
        <v>3550.56</v>
      </c>
      <c r="G73" s="139">
        <f t="shared" si="0"/>
        <v>3550.56</v>
      </c>
    </row>
    <row r="74" spans="1:7" s="200" customFormat="1" ht="12.75">
      <c r="A74" s="234" t="s">
        <v>171</v>
      </c>
      <c r="B74" s="20" t="s">
        <v>39</v>
      </c>
      <c r="C74" s="12">
        <f>+C73*1.2</f>
        <v>28.8</v>
      </c>
      <c r="D74" s="11" t="s">
        <v>2</v>
      </c>
      <c r="E74" s="36">
        <v>165</v>
      </c>
      <c r="F74" s="47">
        <f t="shared" si="4"/>
        <v>4752</v>
      </c>
      <c r="G74" s="139">
        <f t="shared" si="0"/>
        <v>4752</v>
      </c>
    </row>
    <row r="75" spans="1:7" s="200" customFormat="1" ht="12.75" customHeight="1">
      <c r="A75" s="234" t="s">
        <v>172</v>
      </c>
      <c r="B75" s="20" t="s">
        <v>154</v>
      </c>
      <c r="C75" s="12">
        <f>200*0.6</f>
        <v>120</v>
      </c>
      <c r="D75" s="11" t="s">
        <v>11</v>
      </c>
      <c r="E75" s="36">
        <v>25.21</v>
      </c>
      <c r="F75" s="47">
        <f t="shared" si="4"/>
        <v>3025.2</v>
      </c>
      <c r="G75" s="139">
        <f t="shared" si="0"/>
        <v>3025.2</v>
      </c>
    </row>
    <row r="76" spans="1:7" s="200" customFormat="1" ht="28.5" customHeight="1">
      <c r="A76" s="235" t="s">
        <v>173</v>
      </c>
      <c r="B76" s="35" t="s">
        <v>38</v>
      </c>
      <c r="C76" s="12">
        <f>+C75*0.2</f>
        <v>24</v>
      </c>
      <c r="D76" s="11" t="s">
        <v>2</v>
      </c>
      <c r="E76" s="187">
        <f>+E26</f>
        <v>183.22</v>
      </c>
      <c r="F76" s="54">
        <f t="shared" si="4"/>
        <v>4397.28</v>
      </c>
      <c r="G76" s="139">
        <f t="shared" si="0"/>
        <v>4397.28</v>
      </c>
    </row>
    <row r="77" spans="1:7" s="200" customFormat="1" ht="12.75">
      <c r="A77" s="235"/>
      <c r="B77" s="35"/>
      <c r="C77" s="12"/>
      <c r="D77" s="11"/>
      <c r="E77" s="187"/>
      <c r="F77" s="47"/>
      <c r="G77" s="139">
        <f t="shared" si="0"/>
        <v>0</v>
      </c>
    </row>
    <row r="78" spans="1:7" s="200" customFormat="1" ht="12.75">
      <c r="A78" s="236">
        <v>11.2</v>
      </c>
      <c r="B78" s="237" t="s">
        <v>155</v>
      </c>
      <c r="C78" s="12"/>
      <c r="D78" s="11"/>
      <c r="E78" s="187"/>
      <c r="F78" s="47"/>
      <c r="G78" s="139">
        <f t="shared" si="0"/>
        <v>0</v>
      </c>
    </row>
    <row r="79" spans="1:7" s="1" customFormat="1" ht="25.5">
      <c r="A79" s="235" t="s">
        <v>174</v>
      </c>
      <c r="B79" s="207" t="s">
        <v>207</v>
      </c>
      <c r="C79" s="12">
        <f>+C19</f>
        <v>120</v>
      </c>
      <c r="D79" s="11" t="s">
        <v>11</v>
      </c>
      <c r="E79" s="36">
        <v>773.49</v>
      </c>
      <c r="F79" s="54">
        <f t="shared" si="4"/>
        <v>92818.8</v>
      </c>
      <c r="G79" s="139">
        <f t="shared" si="0"/>
        <v>92818.8</v>
      </c>
    </row>
    <row r="80" spans="1:7" s="1" customFormat="1" ht="14.25" customHeight="1">
      <c r="A80" s="235" t="s">
        <v>175</v>
      </c>
      <c r="B80" s="208" t="s">
        <v>156</v>
      </c>
      <c r="C80" s="12">
        <f>+C79*0.05*1.35*20</f>
        <v>162</v>
      </c>
      <c r="D80" s="11" t="s">
        <v>52</v>
      </c>
      <c r="E80" s="36">
        <v>25.13</v>
      </c>
      <c r="F80" s="47">
        <f t="shared" si="4"/>
        <v>4071.06</v>
      </c>
      <c r="G80" s="139">
        <f t="shared" si="0"/>
        <v>4071.06</v>
      </c>
    </row>
    <row r="81" spans="1:7" s="1" customFormat="1" ht="12.75" customHeight="1">
      <c r="A81" s="14"/>
      <c r="B81" s="208"/>
      <c r="C81" s="12"/>
      <c r="D81" s="11"/>
      <c r="E81" s="36"/>
      <c r="F81" s="47">
        <f t="shared" si="4"/>
        <v>0</v>
      </c>
      <c r="G81" s="139">
        <f t="shared" si="0"/>
        <v>0</v>
      </c>
    </row>
    <row r="82" spans="1:10" s="1" customFormat="1" ht="40.5" customHeight="1">
      <c r="A82" s="238">
        <v>12</v>
      </c>
      <c r="B82" s="189" t="s">
        <v>208</v>
      </c>
      <c r="C82" s="224">
        <f>+C15</f>
        <v>2402.84</v>
      </c>
      <c r="D82" s="228" t="s">
        <v>12</v>
      </c>
      <c r="E82" s="224">
        <v>50.15</v>
      </c>
      <c r="F82" s="188">
        <f>ROUND(C82*E82,2)</f>
        <v>120502.43</v>
      </c>
      <c r="G82" s="139">
        <f t="shared" si="0"/>
        <v>120502.43</v>
      </c>
      <c r="J82" s="146"/>
    </row>
    <row r="83" spans="1:7" s="1" customFormat="1" ht="12.75" customHeight="1">
      <c r="A83" s="206"/>
      <c r="B83" s="35"/>
      <c r="C83" s="24"/>
      <c r="D83" s="10"/>
      <c r="E83" s="24"/>
      <c r="F83" s="188"/>
      <c r="G83" s="139">
        <f t="shared" si="0"/>
        <v>0</v>
      </c>
    </row>
    <row r="84" spans="1:7" s="1" customFormat="1" ht="15" customHeight="1">
      <c r="A84" s="206">
        <v>13</v>
      </c>
      <c r="B84" s="35" t="s">
        <v>131</v>
      </c>
      <c r="C84" s="24">
        <f>+C82</f>
        <v>2402.84</v>
      </c>
      <c r="D84" s="11" t="s">
        <v>12</v>
      </c>
      <c r="E84" s="24">
        <v>21</v>
      </c>
      <c r="F84" s="188">
        <f>ROUND(C84*E84,2)</f>
        <v>50459.64</v>
      </c>
      <c r="G84" s="139">
        <f t="shared" si="0"/>
        <v>50459.64</v>
      </c>
    </row>
    <row r="85" spans="1:7" s="1" customFormat="1" ht="12.75" customHeight="1">
      <c r="A85" s="174"/>
      <c r="B85" s="175" t="s">
        <v>121</v>
      </c>
      <c r="C85" s="176"/>
      <c r="D85" s="177"/>
      <c r="E85" s="176"/>
      <c r="F85" s="178">
        <f>SUM(F15:F84)</f>
        <v>2952117.13</v>
      </c>
      <c r="G85" s="139">
        <f t="shared" si="0"/>
        <v>0</v>
      </c>
    </row>
    <row r="86" spans="1:7" s="1" customFormat="1" ht="14.25" customHeight="1">
      <c r="A86" s="2"/>
      <c r="B86" s="3"/>
      <c r="C86" s="23"/>
      <c r="D86" s="4"/>
      <c r="E86" s="144"/>
      <c r="F86" s="144"/>
      <c r="G86" s="139">
        <f t="shared" si="0"/>
        <v>0</v>
      </c>
    </row>
    <row r="87" spans="1:14" s="65" customFormat="1" ht="12.75" customHeight="1">
      <c r="A87" s="204" t="s">
        <v>9</v>
      </c>
      <c r="B87" s="60" t="s">
        <v>209</v>
      </c>
      <c r="C87" s="24"/>
      <c r="D87" s="10"/>
      <c r="E87" s="38"/>
      <c r="F87" s="47"/>
      <c r="G87" s="139">
        <f t="shared" si="0"/>
        <v>0</v>
      </c>
      <c r="H87" s="140"/>
      <c r="I87" s="140"/>
      <c r="J87" s="140"/>
      <c r="K87" s="140"/>
      <c r="L87" s="140"/>
      <c r="M87" s="140"/>
      <c r="N87" s="66"/>
    </row>
    <row r="88" spans="1:7" s="1" customFormat="1" ht="12.75">
      <c r="A88" s="32"/>
      <c r="B88" s="60"/>
      <c r="C88" s="24"/>
      <c r="D88" s="10"/>
      <c r="E88" s="38"/>
      <c r="F88" s="47"/>
      <c r="G88" s="139">
        <f aca="true" t="shared" si="5" ref="G88:G159">+E88*C88</f>
        <v>0</v>
      </c>
    </row>
    <row r="89" spans="1:7" s="1" customFormat="1" ht="12.75">
      <c r="A89" s="206">
        <v>1</v>
      </c>
      <c r="B89" s="34" t="s">
        <v>67</v>
      </c>
      <c r="C89" s="24">
        <v>1723.5</v>
      </c>
      <c r="D89" s="10" t="s">
        <v>1</v>
      </c>
      <c r="E89" s="24">
        <v>5</v>
      </c>
      <c r="F89" s="47">
        <f aca="true" t="shared" si="6" ref="F89:F103">+ROUND(C89*E89,2)</f>
        <v>8617.5</v>
      </c>
      <c r="G89" s="139">
        <f t="shared" si="5"/>
        <v>8617.5</v>
      </c>
    </row>
    <row r="90" spans="1:7" s="1" customFormat="1" ht="12.75">
      <c r="A90" s="16"/>
      <c r="B90" s="60"/>
      <c r="C90" s="24"/>
      <c r="D90" s="10"/>
      <c r="E90" s="24"/>
      <c r="F90" s="47">
        <f t="shared" si="6"/>
        <v>0</v>
      </c>
      <c r="G90" s="139">
        <f t="shared" si="5"/>
        <v>0</v>
      </c>
    </row>
    <row r="91" spans="1:7" s="1" customFormat="1" ht="12.75">
      <c r="A91" s="18">
        <v>2</v>
      </c>
      <c r="B91" s="209" t="s">
        <v>14</v>
      </c>
      <c r="C91" s="12"/>
      <c r="D91" s="11"/>
      <c r="E91" s="36"/>
      <c r="F91" s="47">
        <f t="shared" si="6"/>
        <v>0</v>
      </c>
      <c r="G91" s="139">
        <f t="shared" si="5"/>
        <v>0</v>
      </c>
    </row>
    <row r="92" spans="1:7" s="1" customFormat="1" ht="12.75">
      <c r="A92" s="13">
        <v>2.1</v>
      </c>
      <c r="B92" s="20" t="s">
        <v>40</v>
      </c>
      <c r="C92" s="210">
        <v>1120.28</v>
      </c>
      <c r="D92" s="211" t="s">
        <v>2</v>
      </c>
      <c r="E92" s="212">
        <v>147.94</v>
      </c>
      <c r="F92" s="40">
        <f t="shared" si="6"/>
        <v>165734.22</v>
      </c>
      <c r="G92" s="139">
        <f t="shared" si="5"/>
        <v>165734.22</v>
      </c>
    </row>
    <row r="93" spans="1:7" s="1" customFormat="1" ht="12.75">
      <c r="A93" s="213">
        <v>2.2</v>
      </c>
      <c r="B93" s="214" t="s">
        <v>4</v>
      </c>
      <c r="C93" s="210">
        <v>103.41</v>
      </c>
      <c r="D93" s="211" t="s">
        <v>2</v>
      </c>
      <c r="E93" s="212">
        <v>1096.97</v>
      </c>
      <c r="F93" s="40">
        <f t="shared" si="6"/>
        <v>113437.67</v>
      </c>
      <c r="G93" s="139">
        <f t="shared" si="5"/>
        <v>113437.67</v>
      </c>
    </row>
    <row r="94" spans="1:7" s="1" customFormat="1" ht="27.75" customHeight="1">
      <c r="A94" s="213">
        <v>2.3</v>
      </c>
      <c r="B94" s="266" t="s">
        <v>210</v>
      </c>
      <c r="C94" s="210">
        <f>+C95*0.4</f>
        <v>383.4</v>
      </c>
      <c r="D94" s="211" t="s">
        <v>2</v>
      </c>
      <c r="E94" s="212">
        <f>+E25</f>
        <v>614.99</v>
      </c>
      <c r="F94" s="40">
        <f t="shared" si="6"/>
        <v>235787.17</v>
      </c>
      <c r="G94" s="139">
        <f t="shared" si="5"/>
        <v>235787.17</v>
      </c>
    </row>
    <row r="95" spans="1:7" s="1" customFormat="1" ht="25.5">
      <c r="A95" s="13">
        <v>2.4</v>
      </c>
      <c r="B95" s="20" t="s">
        <v>211</v>
      </c>
      <c r="C95" s="210">
        <v>958.49</v>
      </c>
      <c r="D95" s="211" t="s">
        <v>2</v>
      </c>
      <c r="E95" s="212">
        <v>183.22</v>
      </c>
      <c r="F95" s="40">
        <f t="shared" si="6"/>
        <v>175614.54</v>
      </c>
      <c r="G95" s="139">
        <f t="shared" si="5"/>
        <v>175614.54</v>
      </c>
    </row>
    <row r="96" spans="1:7" s="1" customFormat="1" ht="12.75">
      <c r="A96" s="213">
        <v>2.5</v>
      </c>
      <c r="B96" s="214" t="s">
        <v>39</v>
      </c>
      <c r="C96" s="210">
        <f>194.14+C94</f>
        <v>577.54</v>
      </c>
      <c r="D96" s="211" t="s">
        <v>2</v>
      </c>
      <c r="E96" s="212">
        <v>165</v>
      </c>
      <c r="F96" s="40">
        <f t="shared" si="6"/>
        <v>95294.1</v>
      </c>
      <c r="G96" s="139">
        <f t="shared" si="5"/>
        <v>95294.1</v>
      </c>
    </row>
    <row r="97" spans="1:7" s="1" customFormat="1" ht="12.75">
      <c r="A97" s="13"/>
      <c r="B97" s="34"/>
      <c r="C97" s="24"/>
      <c r="D97" s="10"/>
      <c r="E97" s="24"/>
      <c r="F97" s="40">
        <f t="shared" si="6"/>
        <v>0</v>
      </c>
      <c r="G97" s="139">
        <f t="shared" si="5"/>
        <v>0</v>
      </c>
    </row>
    <row r="98" spans="1:7" s="1" customFormat="1" ht="12.75">
      <c r="A98" s="216">
        <v>3</v>
      </c>
      <c r="B98" s="209" t="s">
        <v>26</v>
      </c>
      <c r="C98" s="12"/>
      <c r="D98" s="11"/>
      <c r="E98" s="36"/>
      <c r="F98" s="40">
        <f t="shared" si="6"/>
        <v>0</v>
      </c>
      <c r="G98" s="139">
        <f t="shared" si="5"/>
        <v>0</v>
      </c>
    </row>
    <row r="99" spans="1:7" s="1" customFormat="1" ht="12.75">
      <c r="A99" s="19">
        <v>3.1</v>
      </c>
      <c r="B99" s="34" t="s">
        <v>113</v>
      </c>
      <c r="C99" s="25">
        <v>1757.97</v>
      </c>
      <c r="D99" s="17" t="s">
        <v>1</v>
      </c>
      <c r="E99" s="25">
        <v>252.73</v>
      </c>
      <c r="F99" s="40">
        <f t="shared" si="6"/>
        <v>444291.76</v>
      </c>
      <c r="G99" s="139">
        <f t="shared" si="5"/>
        <v>444291.76</v>
      </c>
    </row>
    <row r="100" spans="1:7" s="1" customFormat="1" ht="12.75">
      <c r="A100" s="217"/>
      <c r="B100" s="60"/>
      <c r="C100" s="24"/>
      <c r="D100" s="10"/>
      <c r="E100" s="24"/>
      <c r="F100" s="40">
        <f t="shared" si="6"/>
        <v>0</v>
      </c>
      <c r="G100" s="139">
        <f t="shared" si="5"/>
        <v>0</v>
      </c>
    </row>
    <row r="101" spans="1:7" s="1" customFormat="1" ht="12.75">
      <c r="A101" s="218">
        <v>4</v>
      </c>
      <c r="B101" s="60" t="s">
        <v>27</v>
      </c>
      <c r="C101" s="24"/>
      <c r="D101" s="10"/>
      <c r="E101" s="24"/>
      <c r="F101" s="40">
        <f t="shared" si="6"/>
        <v>0</v>
      </c>
      <c r="G101" s="139">
        <f t="shared" si="5"/>
        <v>0</v>
      </c>
    </row>
    <row r="102" spans="1:7" s="1" customFormat="1" ht="12.75">
      <c r="A102" s="19">
        <v>4.1</v>
      </c>
      <c r="B102" s="34" t="s">
        <v>113</v>
      </c>
      <c r="C102" s="25">
        <f>+C99</f>
        <v>1757.97</v>
      </c>
      <c r="D102" s="17" t="s">
        <v>1</v>
      </c>
      <c r="E102" s="39">
        <v>27.98</v>
      </c>
      <c r="F102" s="40">
        <f t="shared" si="6"/>
        <v>49188</v>
      </c>
      <c r="G102" s="139">
        <f t="shared" si="5"/>
        <v>49188</v>
      </c>
    </row>
    <row r="103" spans="1:7" s="1" customFormat="1" ht="15" customHeight="1">
      <c r="A103" s="19"/>
      <c r="B103" s="34"/>
      <c r="C103" s="25"/>
      <c r="D103" s="17"/>
      <c r="E103" s="39"/>
      <c r="F103" s="40">
        <f t="shared" si="6"/>
        <v>0</v>
      </c>
      <c r="G103" s="139">
        <f t="shared" si="5"/>
        <v>0</v>
      </c>
    </row>
    <row r="104" spans="1:7" s="1" customFormat="1" ht="15" customHeight="1">
      <c r="A104" s="259">
        <v>5</v>
      </c>
      <c r="B104" s="256" t="s">
        <v>164</v>
      </c>
      <c r="C104" s="224"/>
      <c r="D104" s="228"/>
      <c r="E104" s="224"/>
      <c r="F104" s="224"/>
      <c r="G104" s="139">
        <f t="shared" si="5"/>
        <v>0</v>
      </c>
    </row>
    <row r="105" spans="1:7" s="1" customFormat="1" ht="25.5" customHeight="1">
      <c r="A105" s="19">
        <v>5.1</v>
      </c>
      <c r="B105" s="257" t="s">
        <v>166</v>
      </c>
      <c r="C105" s="224">
        <v>6</v>
      </c>
      <c r="D105" s="228" t="s">
        <v>3</v>
      </c>
      <c r="E105" s="254">
        <f>+E36</f>
        <v>1644.54</v>
      </c>
      <c r="F105" s="224">
        <f>ROUND(C105*E105,2)</f>
        <v>9867.24</v>
      </c>
      <c r="G105" s="139">
        <f t="shared" si="5"/>
        <v>9867.24</v>
      </c>
    </row>
    <row r="106" spans="1:7" s="1" customFormat="1" ht="25.5" customHeight="1">
      <c r="A106" s="19">
        <v>5.2</v>
      </c>
      <c r="B106" s="257" t="s">
        <v>176</v>
      </c>
      <c r="C106" s="224">
        <v>2</v>
      </c>
      <c r="D106" s="228" t="s">
        <v>3</v>
      </c>
      <c r="E106" s="254">
        <v>1969.04</v>
      </c>
      <c r="F106" s="224">
        <f>ROUND(C106*E106,2)</f>
        <v>3938.08</v>
      </c>
      <c r="G106" s="139">
        <f t="shared" si="5"/>
        <v>3938.08</v>
      </c>
    </row>
    <row r="107" spans="1:7" s="1" customFormat="1" ht="25.5" customHeight="1">
      <c r="A107" s="19">
        <v>5.3</v>
      </c>
      <c r="B107" s="207" t="s">
        <v>115</v>
      </c>
      <c r="C107" s="224">
        <v>4</v>
      </c>
      <c r="D107" s="228" t="s">
        <v>3</v>
      </c>
      <c r="E107" s="254">
        <f>+E38</f>
        <v>1514.74</v>
      </c>
      <c r="F107" s="224">
        <f>ROUND(C107*E107,2)</f>
        <v>6058.96</v>
      </c>
      <c r="G107" s="139">
        <f t="shared" si="5"/>
        <v>6058.96</v>
      </c>
    </row>
    <row r="108" spans="1:7" s="1" customFormat="1" ht="25.5" customHeight="1">
      <c r="A108" s="19">
        <v>5.4</v>
      </c>
      <c r="B108" s="257" t="s">
        <v>168</v>
      </c>
      <c r="C108" s="224">
        <v>1</v>
      </c>
      <c r="D108" s="228" t="s">
        <v>3</v>
      </c>
      <c r="E108" s="254">
        <f>+E39</f>
        <v>2149.65</v>
      </c>
      <c r="F108" s="224">
        <f>ROUND(C108*E108,2)</f>
        <v>2149.65</v>
      </c>
      <c r="G108" s="139">
        <f t="shared" si="5"/>
        <v>2149.65</v>
      </c>
    </row>
    <row r="109" spans="1:7" s="1" customFormat="1" ht="12.75" customHeight="1">
      <c r="A109" s="19">
        <v>5.5</v>
      </c>
      <c r="B109" s="258" t="s">
        <v>116</v>
      </c>
      <c r="C109" s="25">
        <v>32</v>
      </c>
      <c r="D109" s="17" t="s">
        <v>3</v>
      </c>
      <c r="E109" s="39">
        <v>1384.48</v>
      </c>
      <c r="F109" s="47">
        <f>+ROUND(C109*E109,2)</f>
        <v>44303.36</v>
      </c>
      <c r="G109" s="139">
        <f t="shared" si="5"/>
        <v>44303.36</v>
      </c>
    </row>
    <row r="110" spans="1:7" s="1" customFormat="1" ht="12.75" customHeight="1">
      <c r="A110" s="255">
        <v>5.6</v>
      </c>
      <c r="B110" s="257" t="s">
        <v>169</v>
      </c>
      <c r="C110" s="224">
        <v>12</v>
      </c>
      <c r="D110" s="228" t="s">
        <v>3</v>
      </c>
      <c r="E110" s="224">
        <v>300</v>
      </c>
      <c r="F110" s="224">
        <f>ROUND(C110*E110,2)</f>
        <v>3600</v>
      </c>
      <c r="G110" s="139">
        <f t="shared" si="5"/>
        <v>3600</v>
      </c>
    </row>
    <row r="111" spans="1:7" s="1" customFormat="1" ht="15" customHeight="1">
      <c r="A111" s="19"/>
      <c r="B111" s="34"/>
      <c r="C111" s="25"/>
      <c r="D111" s="17"/>
      <c r="E111" s="39"/>
      <c r="F111" s="40"/>
      <c r="G111" s="139">
        <f t="shared" si="5"/>
        <v>0</v>
      </c>
    </row>
    <row r="112" spans="1:7" s="1" customFormat="1" ht="14.25" customHeight="1">
      <c r="A112" s="29">
        <v>6</v>
      </c>
      <c r="B112" s="60" t="s">
        <v>117</v>
      </c>
      <c r="C112" s="25"/>
      <c r="D112" s="17"/>
      <c r="E112" s="39"/>
      <c r="F112" s="47"/>
      <c r="G112" s="139">
        <f t="shared" si="5"/>
        <v>0</v>
      </c>
    </row>
    <row r="113" spans="1:7" s="1" customFormat="1" ht="25.5">
      <c r="A113" s="19">
        <v>6.1</v>
      </c>
      <c r="B113" s="34" t="s">
        <v>118</v>
      </c>
      <c r="C113" s="25">
        <v>1</v>
      </c>
      <c r="D113" s="17" t="s">
        <v>3</v>
      </c>
      <c r="E113" s="39">
        <v>1500</v>
      </c>
      <c r="F113" s="47">
        <f>+ROUND(C113*E113,2)</f>
        <v>1500</v>
      </c>
      <c r="G113" s="139">
        <f t="shared" si="5"/>
        <v>1500</v>
      </c>
    </row>
    <row r="114" spans="1:7" s="1" customFormat="1" ht="12.75">
      <c r="A114" s="19">
        <v>6.2</v>
      </c>
      <c r="B114" s="20" t="s">
        <v>66</v>
      </c>
      <c r="C114" s="12">
        <v>4</v>
      </c>
      <c r="D114" s="11" t="s">
        <v>49</v>
      </c>
      <c r="E114" s="36">
        <v>397.75</v>
      </c>
      <c r="F114" s="54">
        <f>+ROUND(C114*E114,2)</f>
        <v>1591</v>
      </c>
      <c r="G114" s="139">
        <f t="shared" si="5"/>
        <v>1591</v>
      </c>
    </row>
    <row r="115" spans="1:7" s="1" customFormat="1" ht="9.75" customHeight="1">
      <c r="A115" s="19"/>
      <c r="B115" s="20"/>
      <c r="C115" s="12"/>
      <c r="D115" s="11"/>
      <c r="E115" s="36"/>
      <c r="F115" s="54"/>
      <c r="G115" s="139">
        <f t="shared" si="5"/>
        <v>0</v>
      </c>
    </row>
    <row r="116" spans="1:7" s="1" customFormat="1" ht="12.75">
      <c r="A116" s="219">
        <v>7</v>
      </c>
      <c r="B116" s="220" t="s">
        <v>44</v>
      </c>
      <c r="C116" s="12"/>
      <c r="D116" s="11"/>
      <c r="E116" s="36"/>
      <c r="F116" s="47">
        <f>+ROUND(C116*E116,2)</f>
        <v>0</v>
      </c>
      <c r="G116" s="139">
        <f t="shared" si="5"/>
        <v>0</v>
      </c>
    </row>
    <row r="117" spans="1:7" s="1" customFormat="1" ht="25.5">
      <c r="A117" s="240">
        <v>7.1</v>
      </c>
      <c r="B117" s="20" t="s">
        <v>51</v>
      </c>
      <c r="C117" s="12">
        <v>1</v>
      </c>
      <c r="D117" s="11" t="s">
        <v>3</v>
      </c>
      <c r="E117" s="36">
        <v>27844.6</v>
      </c>
      <c r="F117" s="54">
        <f>+ROUND(C117*E117,2)</f>
        <v>27844.6</v>
      </c>
      <c r="G117" s="139">
        <f t="shared" si="5"/>
        <v>27844.6</v>
      </c>
    </row>
    <row r="118" spans="1:7" s="1" customFormat="1" ht="14.25" customHeight="1">
      <c r="A118" s="186">
        <v>7.2</v>
      </c>
      <c r="B118" s="20" t="s">
        <v>119</v>
      </c>
      <c r="C118" s="12">
        <v>1</v>
      </c>
      <c r="D118" s="11" t="s">
        <v>3</v>
      </c>
      <c r="E118" s="36">
        <v>3375</v>
      </c>
      <c r="F118" s="54">
        <f>+ROUND(C118*E118,2)</f>
        <v>3375</v>
      </c>
      <c r="G118" s="139">
        <f t="shared" si="5"/>
        <v>3375</v>
      </c>
    </row>
    <row r="119" spans="1:7" s="1" customFormat="1" ht="10.5" customHeight="1">
      <c r="A119" s="248"/>
      <c r="B119" s="249"/>
      <c r="C119" s="250"/>
      <c r="D119" s="251"/>
      <c r="E119" s="252"/>
      <c r="F119" s="253"/>
      <c r="G119" s="139">
        <f t="shared" si="5"/>
        <v>0</v>
      </c>
    </row>
    <row r="120" spans="1:7" s="1" customFormat="1" ht="13.5" customHeight="1">
      <c r="A120" s="29">
        <v>8</v>
      </c>
      <c r="B120" s="241" t="s">
        <v>125</v>
      </c>
      <c r="C120" s="222"/>
      <c r="D120" s="223"/>
      <c r="E120" s="224"/>
      <c r="F120" s="188"/>
      <c r="G120" s="139">
        <f t="shared" si="5"/>
        <v>0</v>
      </c>
    </row>
    <row r="121" spans="1:7" s="1" customFormat="1" ht="12.75">
      <c r="A121" s="225">
        <v>8.1</v>
      </c>
      <c r="B121" s="189" t="s">
        <v>53</v>
      </c>
      <c r="C121" s="260">
        <v>80</v>
      </c>
      <c r="D121" s="21" t="s">
        <v>3</v>
      </c>
      <c r="E121" s="37">
        <v>230.1</v>
      </c>
      <c r="F121" s="188">
        <f aca="true" t="shared" si="7" ref="F121:F130">ROUND(C121*E121,2)</f>
        <v>18408</v>
      </c>
      <c r="G121" s="139">
        <f t="shared" si="5"/>
        <v>18408</v>
      </c>
    </row>
    <row r="122" spans="1:7" s="1" customFormat="1" ht="25.5">
      <c r="A122" s="225">
        <v>8.2</v>
      </c>
      <c r="B122" s="226" t="s">
        <v>58</v>
      </c>
      <c r="C122" s="254">
        <f>6*80</f>
        <v>480</v>
      </c>
      <c r="D122" s="228" t="s">
        <v>1</v>
      </c>
      <c r="E122" s="224">
        <v>28.32</v>
      </c>
      <c r="F122" s="188">
        <f t="shared" si="7"/>
        <v>13593.6</v>
      </c>
      <c r="G122" s="139">
        <f t="shared" si="5"/>
        <v>13593.6</v>
      </c>
    </row>
    <row r="123" spans="1:7" s="1" customFormat="1" ht="12.75">
      <c r="A123" s="225">
        <v>8.3</v>
      </c>
      <c r="B123" s="189" t="s">
        <v>54</v>
      </c>
      <c r="C123" s="260">
        <v>80</v>
      </c>
      <c r="D123" s="21" t="s">
        <v>3</v>
      </c>
      <c r="E123" s="37">
        <v>53.1</v>
      </c>
      <c r="F123" s="188">
        <f t="shared" si="7"/>
        <v>4248</v>
      </c>
      <c r="G123" s="139">
        <f t="shared" si="5"/>
        <v>4248</v>
      </c>
    </row>
    <row r="124" spans="1:7" s="1" customFormat="1" ht="12.75">
      <c r="A124" s="225">
        <v>8.4</v>
      </c>
      <c r="B124" s="189" t="s">
        <v>59</v>
      </c>
      <c r="C124" s="260">
        <v>80</v>
      </c>
      <c r="D124" s="21" t="s">
        <v>3</v>
      </c>
      <c r="E124" s="37">
        <v>53.1</v>
      </c>
      <c r="F124" s="188">
        <f t="shared" si="7"/>
        <v>4248</v>
      </c>
      <c r="G124" s="139">
        <f t="shared" si="5"/>
        <v>4248</v>
      </c>
    </row>
    <row r="125" spans="1:7" s="1" customFormat="1" ht="12.75">
      <c r="A125" s="225">
        <v>8.5</v>
      </c>
      <c r="B125" s="189" t="s">
        <v>60</v>
      </c>
      <c r="C125" s="260">
        <v>80</v>
      </c>
      <c r="D125" s="21" t="s">
        <v>3</v>
      </c>
      <c r="E125" s="37">
        <v>84.53</v>
      </c>
      <c r="F125" s="188">
        <f t="shared" si="7"/>
        <v>6762.4</v>
      </c>
      <c r="G125" s="139">
        <f t="shared" si="5"/>
        <v>6762.4</v>
      </c>
    </row>
    <row r="126" spans="1:7" s="1" customFormat="1" ht="12.75">
      <c r="A126" s="225">
        <v>8.6</v>
      </c>
      <c r="B126" s="189" t="s">
        <v>61</v>
      </c>
      <c r="C126" s="260">
        <v>80</v>
      </c>
      <c r="D126" s="21" t="s">
        <v>3</v>
      </c>
      <c r="E126" s="37">
        <v>1298</v>
      </c>
      <c r="F126" s="188">
        <f t="shared" si="7"/>
        <v>103840</v>
      </c>
      <c r="G126" s="139">
        <f t="shared" si="5"/>
        <v>103840</v>
      </c>
    </row>
    <row r="127" spans="1:7" s="1" customFormat="1" ht="12.75">
      <c r="A127" s="225">
        <v>8.7</v>
      </c>
      <c r="B127" s="189" t="s">
        <v>62</v>
      </c>
      <c r="C127" s="260">
        <v>80</v>
      </c>
      <c r="D127" s="21" t="s">
        <v>12</v>
      </c>
      <c r="E127" s="37">
        <v>28</v>
      </c>
      <c r="F127" s="188">
        <f t="shared" si="7"/>
        <v>2240</v>
      </c>
      <c r="G127" s="139">
        <f t="shared" si="5"/>
        <v>2240</v>
      </c>
    </row>
    <row r="128" spans="1:7" s="1" customFormat="1" ht="12.75">
      <c r="A128" s="225">
        <v>8.8</v>
      </c>
      <c r="B128" s="189" t="s">
        <v>45</v>
      </c>
      <c r="C128" s="260">
        <v>80</v>
      </c>
      <c r="D128" s="21" t="s">
        <v>3</v>
      </c>
      <c r="E128" s="37">
        <v>100</v>
      </c>
      <c r="F128" s="188">
        <f t="shared" si="7"/>
        <v>8000</v>
      </c>
      <c r="G128" s="139">
        <f t="shared" si="5"/>
        <v>8000</v>
      </c>
    </row>
    <row r="129" spans="1:7" s="1" customFormat="1" ht="12.75">
      <c r="A129" s="225">
        <v>8.9</v>
      </c>
      <c r="B129" s="189" t="s">
        <v>55</v>
      </c>
      <c r="C129" s="260">
        <v>80</v>
      </c>
      <c r="D129" s="21" t="s">
        <v>3</v>
      </c>
      <c r="E129" s="37">
        <v>15</v>
      </c>
      <c r="F129" s="188">
        <f t="shared" si="7"/>
        <v>1200</v>
      </c>
      <c r="G129" s="139">
        <f t="shared" si="5"/>
        <v>1200</v>
      </c>
    </row>
    <row r="130" spans="1:7" s="1" customFormat="1" ht="12.75">
      <c r="A130" s="190">
        <v>8.1</v>
      </c>
      <c r="B130" s="189" t="s">
        <v>63</v>
      </c>
      <c r="C130" s="260">
        <v>80</v>
      </c>
      <c r="D130" s="21" t="s">
        <v>3</v>
      </c>
      <c r="E130" s="37">
        <v>2.95</v>
      </c>
      <c r="F130" s="188">
        <f t="shared" si="7"/>
        <v>236</v>
      </c>
      <c r="G130" s="139">
        <f t="shared" si="5"/>
        <v>236</v>
      </c>
    </row>
    <row r="131" spans="1:7" s="1" customFormat="1" ht="12.75">
      <c r="A131" s="190">
        <v>8.11</v>
      </c>
      <c r="B131" s="189" t="s">
        <v>56</v>
      </c>
      <c r="C131" s="260">
        <f>1.98*80</f>
        <v>158.4</v>
      </c>
      <c r="D131" s="21" t="s">
        <v>2</v>
      </c>
      <c r="E131" s="37">
        <v>406.79</v>
      </c>
      <c r="F131" s="188">
        <f>ROUND(C131*E131,2)</f>
        <v>64435.54</v>
      </c>
      <c r="G131" s="139">
        <f t="shared" si="5"/>
        <v>64435.54</v>
      </c>
    </row>
    <row r="132" spans="1:7" s="1" customFormat="1" ht="12.75">
      <c r="A132" s="190">
        <v>8.12</v>
      </c>
      <c r="B132" s="207" t="s">
        <v>123</v>
      </c>
      <c r="C132" s="260">
        <v>80</v>
      </c>
      <c r="D132" s="11" t="s">
        <v>3</v>
      </c>
      <c r="E132" s="229">
        <v>280</v>
      </c>
      <c r="F132" s="230">
        <f>ROUND(C132*E132,2)</f>
        <v>22400</v>
      </c>
      <c r="G132" s="139">
        <f t="shared" si="5"/>
        <v>22400</v>
      </c>
    </row>
    <row r="133" spans="1:7" s="28" customFormat="1" ht="12.75" customHeight="1">
      <c r="A133" s="190">
        <v>8.13</v>
      </c>
      <c r="B133" s="189" t="s">
        <v>57</v>
      </c>
      <c r="C133" s="47">
        <v>80</v>
      </c>
      <c r="D133" s="21" t="s">
        <v>3</v>
      </c>
      <c r="E133" s="37">
        <v>250</v>
      </c>
      <c r="F133" s="188">
        <f>ROUND(C133*E133,2)</f>
        <v>20000</v>
      </c>
      <c r="G133" s="139">
        <f t="shared" si="5"/>
        <v>20000</v>
      </c>
    </row>
    <row r="134" spans="1:7" s="1" customFormat="1" ht="12.75" customHeight="1">
      <c r="A134" s="190"/>
      <c r="B134" s="189"/>
      <c r="C134" s="37"/>
      <c r="D134" s="21"/>
      <c r="E134" s="37"/>
      <c r="F134" s="188"/>
      <c r="G134" s="139">
        <f t="shared" si="5"/>
        <v>0</v>
      </c>
    </row>
    <row r="135" spans="1:7" s="1" customFormat="1" ht="12.75">
      <c r="A135" s="219">
        <v>9</v>
      </c>
      <c r="B135" s="220" t="s">
        <v>64</v>
      </c>
      <c r="C135" s="231"/>
      <c r="D135" s="232"/>
      <c r="E135" s="233"/>
      <c r="F135" s="47">
        <f>+ROUND(C135*E135,2)</f>
        <v>0</v>
      </c>
      <c r="G135" s="139">
        <f t="shared" si="5"/>
        <v>0</v>
      </c>
    </row>
    <row r="136" spans="1:7" s="1" customFormat="1" ht="12.75">
      <c r="A136" s="186">
        <v>9.1</v>
      </c>
      <c r="B136" s="20" t="s">
        <v>50</v>
      </c>
      <c r="C136" s="12">
        <f>+C89</f>
        <v>1723.5</v>
      </c>
      <c r="D136" s="11" t="s">
        <v>1</v>
      </c>
      <c r="E136" s="36">
        <v>7.64</v>
      </c>
      <c r="F136" s="47">
        <f>+ROUND(C136*E136,2)</f>
        <v>13167.54</v>
      </c>
      <c r="G136" s="139">
        <f t="shared" si="5"/>
        <v>13167.54</v>
      </c>
    </row>
    <row r="137" spans="1:7" s="1" customFormat="1" ht="11.25" customHeight="1">
      <c r="A137" s="14"/>
      <c r="B137" s="208"/>
      <c r="C137" s="12"/>
      <c r="D137" s="11"/>
      <c r="E137" s="36"/>
      <c r="F137" s="47">
        <f>+ROUND(C137*E137,2)</f>
        <v>0</v>
      </c>
      <c r="G137" s="139">
        <f t="shared" si="5"/>
        <v>0</v>
      </c>
    </row>
    <row r="138" spans="1:10" s="1" customFormat="1" ht="38.25">
      <c r="A138" s="238">
        <v>10</v>
      </c>
      <c r="B138" s="189" t="s">
        <v>208</v>
      </c>
      <c r="C138" s="224">
        <f>+C89</f>
        <v>1723.5</v>
      </c>
      <c r="D138" s="228" t="s">
        <v>12</v>
      </c>
      <c r="E138" s="224">
        <v>50.15</v>
      </c>
      <c r="F138" s="188">
        <f>ROUND(C138*E138,2)</f>
        <v>86433.53</v>
      </c>
      <c r="G138" s="139">
        <f t="shared" si="5"/>
        <v>86433.53</v>
      </c>
      <c r="J138" s="146"/>
    </row>
    <row r="139" spans="1:7" s="1" customFormat="1" ht="12.75" customHeight="1">
      <c r="A139" s="206"/>
      <c r="B139" s="35"/>
      <c r="C139" s="24"/>
      <c r="D139" s="228"/>
      <c r="E139" s="24"/>
      <c r="F139" s="188"/>
      <c r="G139" s="139">
        <f t="shared" si="5"/>
        <v>0</v>
      </c>
    </row>
    <row r="140" spans="1:10" s="1" customFormat="1" ht="12.75" customHeight="1">
      <c r="A140" s="206">
        <v>11</v>
      </c>
      <c r="B140" s="35" t="s">
        <v>131</v>
      </c>
      <c r="C140" s="24">
        <f>+C138</f>
        <v>1723.5</v>
      </c>
      <c r="D140" s="228" t="s">
        <v>12</v>
      </c>
      <c r="E140" s="24">
        <v>21</v>
      </c>
      <c r="F140" s="188">
        <f>ROUND(C140*E140,2)</f>
        <v>36193.5</v>
      </c>
      <c r="G140" s="139">
        <f t="shared" si="5"/>
        <v>36193.5</v>
      </c>
      <c r="J140" s="146"/>
    </row>
    <row r="141" spans="1:7" s="1" customFormat="1" ht="16.5" customHeight="1">
      <c r="A141" s="154"/>
      <c r="B141" s="184" t="s">
        <v>124</v>
      </c>
      <c r="C141" s="156"/>
      <c r="D141" s="157"/>
      <c r="E141" s="156"/>
      <c r="F141" s="158">
        <f>SUM(F87:F140)</f>
        <v>1797598.96</v>
      </c>
      <c r="G141" s="139">
        <f t="shared" si="5"/>
        <v>0</v>
      </c>
    </row>
    <row r="142" spans="1:7" s="1" customFormat="1" ht="12.75" customHeight="1">
      <c r="A142" s="141"/>
      <c r="B142" s="30"/>
      <c r="C142" s="38"/>
      <c r="D142" s="142"/>
      <c r="E142" s="38"/>
      <c r="F142" s="143"/>
      <c r="G142" s="139">
        <f t="shared" si="5"/>
        <v>0</v>
      </c>
    </row>
    <row r="143" spans="1:18" s="61" customFormat="1" ht="26.25" customHeight="1">
      <c r="A143" s="204" t="s">
        <v>10</v>
      </c>
      <c r="B143" s="60" t="s">
        <v>212</v>
      </c>
      <c r="C143" s="24"/>
      <c r="D143" s="10"/>
      <c r="E143" s="38"/>
      <c r="F143" s="47"/>
      <c r="G143" s="139">
        <f t="shared" si="5"/>
        <v>0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</row>
    <row r="144" spans="1:18" s="63" customFormat="1" ht="9" customHeight="1">
      <c r="A144" s="32"/>
      <c r="B144" s="60"/>
      <c r="C144" s="24"/>
      <c r="D144" s="10"/>
      <c r="E144" s="38"/>
      <c r="F144" s="47"/>
      <c r="G144" s="139">
        <f t="shared" si="5"/>
        <v>0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</row>
    <row r="145" spans="1:18" s="61" customFormat="1" ht="12.75">
      <c r="A145" s="218">
        <v>1</v>
      </c>
      <c r="B145" s="34" t="s">
        <v>43</v>
      </c>
      <c r="C145" s="242">
        <v>1015.63</v>
      </c>
      <c r="D145" s="10" t="s">
        <v>1</v>
      </c>
      <c r="E145" s="24">
        <v>5</v>
      </c>
      <c r="F145" s="47">
        <f aca="true" t="shared" si="8" ref="F145:F171">+ROUND(C145*E145,2)</f>
        <v>5078.15</v>
      </c>
      <c r="G145" s="139">
        <f t="shared" si="5"/>
        <v>5078.15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</row>
    <row r="146" spans="1:18" s="61" customFormat="1" ht="8.25" customHeight="1">
      <c r="A146" s="218"/>
      <c r="B146" s="34"/>
      <c r="C146" s="242"/>
      <c r="D146" s="10"/>
      <c r="E146" s="24"/>
      <c r="F146" s="47"/>
      <c r="G146" s="139">
        <f t="shared" si="5"/>
        <v>0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</row>
    <row r="147" spans="1:18" s="61" customFormat="1" ht="12.75">
      <c r="A147" s="18">
        <v>2</v>
      </c>
      <c r="B147" s="209" t="s">
        <v>14</v>
      </c>
      <c r="C147" s="12"/>
      <c r="D147" s="11"/>
      <c r="E147" s="36"/>
      <c r="F147" s="47">
        <f t="shared" si="8"/>
        <v>0</v>
      </c>
      <c r="G147" s="139">
        <f t="shared" si="5"/>
        <v>0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</row>
    <row r="148" spans="1:18" s="61" customFormat="1" ht="12.75">
      <c r="A148" s="13">
        <v>2.1</v>
      </c>
      <c r="B148" s="20" t="s">
        <v>40</v>
      </c>
      <c r="C148" s="210">
        <v>660.16</v>
      </c>
      <c r="D148" s="211" t="s">
        <v>2</v>
      </c>
      <c r="E148" s="212">
        <v>147.94</v>
      </c>
      <c r="F148" s="40">
        <f t="shared" si="8"/>
        <v>97664.07</v>
      </c>
      <c r="G148" s="139">
        <f t="shared" si="5"/>
        <v>97664.07</v>
      </c>
      <c r="H148" s="1"/>
      <c r="I148" s="1"/>
      <c r="J148" s="59"/>
      <c r="K148" s="59"/>
      <c r="L148" s="59"/>
      <c r="M148" s="59"/>
      <c r="N148" s="59"/>
      <c r="O148" s="59"/>
      <c r="P148" s="59"/>
      <c r="Q148" s="59"/>
      <c r="R148" s="59"/>
    </row>
    <row r="149" spans="1:18" s="61" customFormat="1" ht="12.75">
      <c r="A149" s="213">
        <v>2.2</v>
      </c>
      <c r="B149" s="214" t="s">
        <v>4</v>
      </c>
      <c r="C149" s="210">
        <v>60.94</v>
      </c>
      <c r="D149" s="211" t="s">
        <v>2</v>
      </c>
      <c r="E149" s="212">
        <v>1096.97</v>
      </c>
      <c r="F149" s="40">
        <f t="shared" si="8"/>
        <v>66849.35</v>
      </c>
      <c r="G149" s="139">
        <f t="shared" si="5"/>
        <v>66849.35</v>
      </c>
      <c r="H149" s="1"/>
      <c r="I149" s="1"/>
      <c r="J149" s="59"/>
      <c r="K149" s="59"/>
      <c r="L149" s="59"/>
      <c r="M149" s="59"/>
      <c r="N149" s="59"/>
      <c r="O149" s="59"/>
      <c r="P149" s="59"/>
      <c r="Q149" s="59"/>
      <c r="R149" s="59"/>
    </row>
    <row r="150" spans="1:18" s="61" customFormat="1" ht="38.25">
      <c r="A150" s="213">
        <v>2.3</v>
      </c>
      <c r="B150" s="215" t="s">
        <v>160</v>
      </c>
      <c r="C150" s="210">
        <f>+C151*0.4</f>
        <v>225.93</v>
      </c>
      <c r="D150" s="211" t="s">
        <v>2</v>
      </c>
      <c r="E150" s="212">
        <f>+E94</f>
        <v>614.99</v>
      </c>
      <c r="F150" s="40">
        <f t="shared" si="8"/>
        <v>138944.69</v>
      </c>
      <c r="G150" s="139">
        <f t="shared" si="5"/>
        <v>138944.69</v>
      </c>
      <c r="H150" s="1"/>
      <c r="I150" s="1"/>
      <c r="J150" s="59"/>
      <c r="K150" s="59"/>
      <c r="L150" s="59"/>
      <c r="M150" s="59"/>
      <c r="N150" s="59"/>
      <c r="O150" s="59"/>
      <c r="P150" s="59"/>
      <c r="Q150" s="59"/>
      <c r="R150" s="59"/>
    </row>
    <row r="151" spans="1:18" s="61" customFormat="1" ht="26.25" customHeight="1">
      <c r="A151" s="13">
        <v>2.4</v>
      </c>
      <c r="B151" s="20" t="s">
        <v>114</v>
      </c>
      <c r="C151" s="210">
        <v>564.82</v>
      </c>
      <c r="D151" s="211" t="s">
        <v>2</v>
      </c>
      <c r="E151" s="212">
        <v>183.22</v>
      </c>
      <c r="F151" s="40">
        <f t="shared" si="8"/>
        <v>103486.32</v>
      </c>
      <c r="G151" s="139">
        <f t="shared" si="5"/>
        <v>103486.32</v>
      </c>
      <c r="H151" s="1"/>
      <c r="I151" s="1"/>
      <c r="J151" s="59"/>
      <c r="K151" s="59"/>
      <c r="L151" s="59"/>
      <c r="M151" s="59"/>
      <c r="N151" s="59"/>
      <c r="O151" s="59"/>
      <c r="P151" s="59"/>
      <c r="Q151" s="59"/>
      <c r="R151" s="59"/>
    </row>
    <row r="152" spans="1:18" s="61" customFormat="1" ht="12.75">
      <c r="A152" s="213">
        <v>2.5</v>
      </c>
      <c r="B152" s="214" t="s">
        <v>39</v>
      </c>
      <c r="C152" s="210">
        <f>114.4+C150</f>
        <v>340.33</v>
      </c>
      <c r="D152" s="211" t="s">
        <v>2</v>
      </c>
      <c r="E152" s="212">
        <v>165</v>
      </c>
      <c r="F152" s="40">
        <f t="shared" si="8"/>
        <v>56154.45</v>
      </c>
      <c r="G152" s="139">
        <f t="shared" si="5"/>
        <v>56154.45</v>
      </c>
      <c r="H152" s="1"/>
      <c r="I152" s="1"/>
      <c r="J152" s="59"/>
      <c r="K152" s="59"/>
      <c r="L152" s="59"/>
      <c r="M152" s="59"/>
      <c r="N152" s="59"/>
      <c r="O152" s="59"/>
      <c r="P152" s="59"/>
      <c r="Q152" s="59"/>
      <c r="R152" s="59"/>
    </row>
    <row r="153" spans="1:18" s="62" customFormat="1" ht="12.75">
      <c r="A153" s="13"/>
      <c r="B153" s="34"/>
      <c r="C153" s="24"/>
      <c r="D153" s="10"/>
      <c r="E153" s="24"/>
      <c r="F153" s="40">
        <f t="shared" si="8"/>
        <v>0</v>
      </c>
      <c r="G153" s="139">
        <f t="shared" si="5"/>
        <v>0</v>
      </c>
      <c r="H153" s="1"/>
      <c r="I153" s="1"/>
      <c r="J153" s="148"/>
      <c r="K153" s="148"/>
      <c r="L153" s="148"/>
      <c r="M153" s="148"/>
      <c r="N153" s="148"/>
      <c r="O153" s="148"/>
      <c r="P153" s="148"/>
      <c r="Q153" s="148"/>
      <c r="R153" s="148"/>
    </row>
    <row r="154" spans="1:18" ht="12.75">
      <c r="A154" s="216">
        <v>3</v>
      </c>
      <c r="B154" s="209" t="s">
        <v>26</v>
      </c>
      <c r="C154" s="12"/>
      <c r="D154" s="11"/>
      <c r="E154" s="36"/>
      <c r="F154" s="40">
        <f t="shared" si="8"/>
        <v>0</v>
      </c>
      <c r="G154" s="139">
        <f t="shared" si="5"/>
        <v>0</v>
      </c>
      <c r="H154" s="1"/>
      <c r="I154" s="1"/>
      <c r="J154" s="147"/>
      <c r="K154" s="147"/>
      <c r="L154" s="147"/>
      <c r="M154" s="147"/>
      <c r="N154" s="147"/>
      <c r="O154" s="147"/>
      <c r="P154" s="147"/>
      <c r="Q154" s="147"/>
      <c r="R154" s="147"/>
    </row>
    <row r="155" spans="1:18" ht="12.75">
      <c r="A155" s="19">
        <v>3.1</v>
      </c>
      <c r="B155" s="34" t="s">
        <v>113</v>
      </c>
      <c r="C155" s="25">
        <v>1035.94</v>
      </c>
      <c r="D155" s="17" t="s">
        <v>1</v>
      </c>
      <c r="E155" s="25">
        <v>252.73</v>
      </c>
      <c r="F155" s="40">
        <f t="shared" si="8"/>
        <v>261813.12</v>
      </c>
      <c r="G155" s="139">
        <f t="shared" si="5"/>
        <v>261813.12</v>
      </c>
      <c r="H155" s="1"/>
      <c r="I155" s="1"/>
      <c r="J155" s="147"/>
      <c r="K155" s="147"/>
      <c r="L155" s="147"/>
      <c r="M155" s="147"/>
      <c r="N155" s="147"/>
      <c r="O155" s="147"/>
      <c r="P155" s="147"/>
      <c r="Q155" s="147"/>
      <c r="R155" s="147"/>
    </row>
    <row r="156" spans="1:18" ht="10.5" customHeight="1">
      <c r="A156" s="217"/>
      <c r="B156" s="60"/>
      <c r="C156" s="24"/>
      <c r="D156" s="10"/>
      <c r="E156" s="24"/>
      <c r="F156" s="40">
        <f t="shared" si="8"/>
        <v>0</v>
      </c>
      <c r="G156" s="139">
        <f t="shared" si="5"/>
        <v>0</v>
      </c>
      <c r="H156" s="53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</row>
    <row r="157" spans="1:18" s="61" customFormat="1" ht="13.5" customHeight="1">
      <c r="A157" s="218">
        <v>4</v>
      </c>
      <c r="B157" s="60" t="s">
        <v>27</v>
      </c>
      <c r="C157" s="24"/>
      <c r="D157" s="10"/>
      <c r="E157" s="24"/>
      <c r="F157" s="47">
        <f t="shared" si="8"/>
        <v>0</v>
      </c>
      <c r="G157" s="139">
        <f t="shared" si="5"/>
        <v>0</v>
      </c>
      <c r="H157" s="64"/>
      <c r="I157" s="59"/>
      <c r="J157" s="59"/>
      <c r="K157" s="59"/>
      <c r="L157" s="59"/>
      <c r="M157" s="59"/>
      <c r="N157" s="59"/>
      <c r="O157" s="59"/>
      <c r="P157" s="59"/>
      <c r="Q157" s="59"/>
      <c r="R157" s="59"/>
    </row>
    <row r="158" spans="1:18" s="61" customFormat="1" ht="12.75">
      <c r="A158" s="19">
        <v>4.1</v>
      </c>
      <c r="B158" s="34" t="s">
        <v>113</v>
      </c>
      <c r="C158" s="25">
        <f>+C155</f>
        <v>1035.94</v>
      </c>
      <c r="D158" s="17" t="s">
        <v>1</v>
      </c>
      <c r="E158" s="39">
        <v>27.98</v>
      </c>
      <c r="F158" s="47">
        <f t="shared" si="8"/>
        <v>28985.6</v>
      </c>
      <c r="G158" s="139">
        <f t="shared" si="5"/>
        <v>28985.6</v>
      </c>
      <c r="H158" s="64"/>
      <c r="I158" s="59"/>
      <c r="J158" s="59"/>
      <c r="K158" s="59"/>
      <c r="L158" s="59"/>
      <c r="M158" s="59"/>
      <c r="N158" s="59"/>
      <c r="O158" s="59"/>
      <c r="P158" s="59"/>
      <c r="Q158" s="59"/>
      <c r="R158" s="59"/>
    </row>
    <row r="159" spans="1:18" s="28" customFormat="1" ht="12.75" customHeight="1">
      <c r="A159" s="248"/>
      <c r="B159" s="249"/>
      <c r="C159" s="250"/>
      <c r="D159" s="251"/>
      <c r="E159" s="252"/>
      <c r="F159" s="253">
        <f t="shared" si="8"/>
        <v>0</v>
      </c>
      <c r="G159" s="139">
        <f t="shared" si="5"/>
        <v>0</v>
      </c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</row>
    <row r="160" spans="1:18" s="28" customFormat="1" ht="12.75" customHeight="1">
      <c r="A160" s="259">
        <v>5</v>
      </c>
      <c r="B160" s="256" t="s">
        <v>164</v>
      </c>
      <c r="C160" s="224"/>
      <c r="D160" s="228"/>
      <c r="E160" s="224"/>
      <c r="F160" s="224"/>
      <c r="G160" s="139">
        <f aca="true" t="shared" si="9" ref="G160:G184">+E160*C160</f>
        <v>0</v>
      </c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</row>
    <row r="161" spans="1:18" s="28" customFormat="1" ht="25.5" customHeight="1">
      <c r="A161" s="19">
        <v>5.1</v>
      </c>
      <c r="B161" s="257" t="s">
        <v>166</v>
      </c>
      <c r="C161" s="224">
        <v>5</v>
      </c>
      <c r="D161" s="228" t="s">
        <v>3</v>
      </c>
      <c r="E161" s="254">
        <f>+E105</f>
        <v>1644.54</v>
      </c>
      <c r="F161" s="224">
        <f>ROUND(C161*E161,2)</f>
        <v>8222.7</v>
      </c>
      <c r="G161" s="139">
        <f t="shared" si="9"/>
        <v>8222.7</v>
      </c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</row>
    <row r="162" spans="1:18" s="28" customFormat="1" ht="25.5" customHeight="1">
      <c r="A162" s="19">
        <v>5.2</v>
      </c>
      <c r="B162" s="257" t="s">
        <v>177</v>
      </c>
      <c r="C162" s="224">
        <v>5</v>
      </c>
      <c r="D162" s="228" t="s">
        <v>3</v>
      </c>
      <c r="E162" s="254">
        <v>1320.04</v>
      </c>
      <c r="F162" s="224">
        <f>ROUND(C162*E162,2)</f>
        <v>6600.2</v>
      </c>
      <c r="G162" s="139">
        <f t="shared" si="9"/>
        <v>6600.2</v>
      </c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</row>
    <row r="163" spans="1:18" s="28" customFormat="1" ht="25.5" customHeight="1">
      <c r="A163" s="19">
        <v>5.3</v>
      </c>
      <c r="B163" s="257" t="s">
        <v>178</v>
      </c>
      <c r="C163" s="224">
        <v>1</v>
      </c>
      <c r="D163" s="228" t="s">
        <v>3</v>
      </c>
      <c r="E163" s="254">
        <v>2682.94</v>
      </c>
      <c r="F163" s="224">
        <f>ROUND(C163*E163,2)</f>
        <v>2682.94</v>
      </c>
      <c r="G163" s="139">
        <f t="shared" si="9"/>
        <v>2682.94</v>
      </c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</row>
    <row r="164" spans="1:18" s="28" customFormat="1" ht="27" customHeight="1">
      <c r="A164" s="19">
        <v>5.4</v>
      </c>
      <c r="B164" s="257" t="s">
        <v>176</v>
      </c>
      <c r="C164" s="224">
        <v>1</v>
      </c>
      <c r="D164" s="228" t="s">
        <v>3</v>
      </c>
      <c r="E164" s="254">
        <f>+E106</f>
        <v>1969.04</v>
      </c>
      <c r="F164" s="224">
        <f>ROUND(C164*E164,2)</f>
        <v>1969.04</v>
      </c>
      <c r="G164" s="139">
        <f t="shared" si="9"/>
        <v>1969.04</v>
      </c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</row>
    <row r="165" spans="1:18" s="28" customFormat="1" ht="25.5" customHeight="1">
      <c r="A165" s="19">
        <v>5.5</v>
      </c>
      <c r="B165" s="207" t="s">
        <v>115</v>
      </c>
      <c r="C165" s="224">
        <v>4</v>
      </c>
      <c r="D165" s="228" t="s">
        <v>3</v>
      </c>
      <c r="E165" s="254">
        <f>+E107</f>
        <v>1514.74</v>
      </c>
      <c r="F165" s="224">
        <f>ROUND(C165*E165,2)</f>
        <v>6058.96</v>
      </c>
      <c r="G165" s="139">
        <f t="shared" si="9"/>
        <v>6058.96</v>
      </c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</row>
    <row r="166" spans="1:18" s="28" customFormat="1" ht="12.75" customHeight="1">
      <c r="A166" s="19">
        <v>5.6</v>
      </c>
      <c r="B166" s="258" t="s">
        <v>116</v>
      </c>
      <c r="C166" s="25">
        <v>39</v>
      </c>
      <c r="D166" s="17" t="s">
        <v>3</v>
      </c>
      <c r="E166" s="39">
        <v>1384.48</v>
      </c>
      <c r="F166" s="47">
        <f>+ROUND(C166*E166,2)</f>
        <v>53994.72</v>
      </c>
      <c r="G166" s="139">
        <f t="shared" si="9"/>
        <v>53994.72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</row>
    <row r="167" spans="1:18" s="28" customFormat="1" ht="12.75" customHeight="1">
      <c r="A167" s="255">
        <v>5.7</v>
      </c>
      <c r="B167" s="257" t="s">
        <v>169</v>
      </c>
      <c r="C167" s="224">
        <v>16</v>
      </c>
      <c r="D167" s="228" t="s">
        <v>3</v>
      </c>
      <c r="E167" s="224">
        <v>300</v>
      </c>
      <c r="F167" s="224">
        <f>ROUND(C167*E167,2)</f>
        <v>4800</v>
      </c>
      <c r="G167" s="139">
        <f t="shared" si="9"/>
        <v>4800</v>
      </c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</row>
    <row r="168" spans="1:18" s="28" customFormat="1" ht="12.75" customHeight="1">
      <c r="A168" s="19"/>
      <c r="B168" s="34"/>
      <c r="C168" s="25"/>
      <c r="D168" s="17"/>
      <c r="E168" s="39"/>
      <c r="F168" s="47"/>
      <c r="G168" s="139">
        <f t="shared" si="9"/>
        <v>0</v>
      </c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</row>
    <row r="169" spans="1:18" s="61" customFormat="1" ht="12.75">
      <c r="A169" s="29">
        <v>6</v>
      </c>
      <c r="B169" s="60" t="s">
        <v>117</v>
      </c>
      <c r="C169" s="25"/>
      <c r="D169" s="17"/>
      <c r="E169" s="39"/>
      <c r="F169" s="47">
        <f t="shared" si="8"/>
        <v>0</v>
      </c>
      <c r="G169" s="139">
        <f t="shared" si="9"/>
        <v>0</v>
      </c>
      <c r="H169" s="64"/>
      <c r="I169" s="59"/>
      <c r="J169" s="59"/>
      <c r="K169" s="59"/>
      <c r="L169" s="59"/>
      <c r="M169" s="59"/>
      <c r="N169" s="59"/>
      <c r="O169" s="59"/>
      <c r="P169" s="59"/>
      <c r="Q169" s="59"/>
      <c r="R169" s="59"/>
    </row>
    <row r="170" spans="1:18" ht="25.5">
      <c r="A170" s="19">
        <v>6.1</v>
      </c>
      <c r="B170" s="207" t="s">
        <v>115</v>
      </c>
      <c r="C170" s="25">
        <v>1</v>
      </c>
      <c r="D170" s="17" t="s">
        <v>3</v>
      </c>
      <c r="E170" s="39">
        <v>1514.74</v>
      </c>
      <c r="F170" s="47">
        <f t="shared" si="8"/>
        <v>1514.74</v>
      </c>
      <c r="G170" s="139">
        <f t="shared" si="9"/>
        <v>1514.74</v>
      </c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</row>
    <row r="171" spans="1:18" s="1" customFormat="1" ht="14.25" customHeight="1">
      <c r="A171" s="19">
        <v>6.2</v>
      </c>
      <c r="B171" s="207" t="s">
        <v>116</v>
      </c>
      <c r="C171" s="25">
        <v>3</v>
      </c>
      <c r="D171" s="17" t="s">
        <v>3</v>
      </c>
      <c r="E171" s="39">
        <v>1384.48</v>
      </c>
      <c r="F171" s="47">
        <f t="shared" si="8"/>
        <v>4153.44</v>
      </c>
      <c r="G171" s="139">
        <f t="shared" si="9"/>
        <v>4153.44</v>
      </c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</row>
    <row r="172" spans="1:18" s="31" customFormat="1" ht="27" customHeight="1">
      <c r="A172" s="19">
        <v>6.3</v>
      </c>
      <c r="B172" s="34" t="s">
        <v>118</v>
      </c>
      <c r="C172" s="25">
        <v>1</v>
      </c>
      <c r="D172" s="17" t="s">
        <v>3</v>
      </c>
      <c r="E172" s="39">
        <v>1500</v>
      </c>
      <c r="F172" s="47">
        <f>+ROUND(C172*E172,2)</f>
        <v>1500</v>
      </c>
      <c r="G172" s="139">
        <f t="shared" si="9"/>
        <v>1500</v>
      </c>
      <c r="H172" s="149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</row>
    <row r="173" spans="1:18" ht="12.75">
      <c r="A173" s="19">
        <v>6.4</v>
      </c>
      <c r="B173" s="20" t="s">
        <v>157</v>
      </c>
      <c r="C173" s="12">
        <v>4</v>
      </c>
      <c r="D173" s="11" t="s">
        <v>49</v>
      </c>
      <c r="E173" s="36">
        <v>397.75</v>
      </c>
      <c r="F173" s="54">
        <f>+ROUND(C173*E173,2)</f>
        <v>1591</v>
      </c>
      <c r="G173" s="139">
        <f t="shared" si="9"/>
        <v>1591</v>
      </c>
      <c r="H173" s="53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</row>
    <row r="174" spans="1:18" ht="12.75">
      <c r="A174" s="19"/>
      <c r="B174" s="20"/>
      <c r="C174" s="12"/>
      <c r="D174" s="11"/>
      <c r="E174" s="36"/>
      <c r="F174" s="54"/>
      <c r="G174" s="139">
        <f t="shared" si="9"/>
        <v>0</v>
      </c>
      <c r="H174" s="53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</row>
    <row r="175" spans="1:18" ht="12.75">
      <c r="A175" s="219">
        <v>7</v>
      </c>
      <c r="B175" s="220" t="s">
        <v>44</v>
      </c>
      <c r="C175" s="12"/>
      <c r="D175" s="11"/>
      <c r="E175" s="36"/>
      <c r="F175" s="47">
        <f>+ROUND(C175*E175,2)</f>
        <v>0</v>
      </c>
      <c r="G175" s="139">
        <f t="shared" si="9"/>
        <v>0</v>
      </c>
      <c r="H175" s="53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</row>
    <row r="176" spans="1:18" s="52" customFormat="1" ht="25.5">
      <c r="A176" s="186">
        <v>7.1</v>
      </c>
      <c r="B176" s="20" t="s">
        <v>51</v>
      </c>
      <c r="C176" s="12">
        <v>1</v>
      </c>
      <c r="D176" s="11" t="s">
        <v>3</v>
      </c>
      <c r="E176" s="36">
        <v>27844.6</v>
      </c>
      <c r="F176" s="54">
        <f>+ROUND(C176*E176,2)</f>
        <v>27844.6</v>
      </c>
      <c r="G176" s="139">
        <f t="shared" si="9"/>
        <v>27844.6</v>
      </c>
      <c r="H176" s="53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</row>
    <row r="177" spans="1:18" ht="12.75">
      <c r="A177" s="186">
        <v>7.2</v>
      </c>
      <c r="B177" s="20" t="s">
        <v>119</v>
      </c>
      <c r="C177" s="12">
        <v>1</v>
      </c>
      <c r="D177" s="11" t="s">
        <v>3</v>
      </c>
      <c r="E177" s="36">
        <v>3375</v>
      </c>
      <c r="F177" s="47">
        <f>+ROUND(C177*E177,2)</f>
        <v>3375</v>
      </c>
      <c r="G177" s="139">
        <f t="shared" si="9"/>
        <v>3375</v>
      </c>
      <c r="H177" s="53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</row>
    <row r="178" spans="1:18" s="31" customFormat="1" ht="12.75">
      <c r="A178" s="19"/>
      <c r="B178" s="34"/>
      <c r="C178" s="25"/>
      <c r="D178" s="17"/>
      <c r="E178" s="39"/>
      <c r="F178" s="47"/>
      <c r="G178" s="139">
        <f t="shared" si="9"/>
        <v>0</v>
      </c>
      <c r="H178" s="149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</row>
    <row r="179" spans="1:18" s="31" customFormat="1" ht="12.75">
      <c r="A179" s="29">
        <v>8</v>
      </c>
      <c r="B179" s="60" t="s">
        <v>158</v>
      </c>
      <c r="C179" s="25"/>
      <c r="D179" s="17"/>
      <c r="E179" s="39"/>
      <c r="F179" s="47"/>
      <c r="G179" s="139">
        <f t="shared" si="9"/>
        <v>0</v>
      </c>
      <c r="H179" s="149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</row>
    <row r="180" spans="1:18" ht="12.75">
      <c r="A180" s="243">
        <v>8.1</v>
      </c>
      <c r="B180" s="244" t="s">
        <v>162</v>
      </c>
      <c r="C180" s="222"/>
      <c r="D180" s="223"/>
      <c r="E180" s="224"/>
      <c r="F180" s="188"/>
      <c r="G180" s="139">
        <f t="shared" si="9"/>
        <v>0</v>
      </c>
      <c r="H180" s="53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</row>
    <row r="181" spans="1:18" ht="12.75">
      <c r="A181" s="225" t="s">
        <v>179</v>
      </c>
      <c r="B181" s="189" t="s">
        <v>53</v>
      </c>
      <c r="C181" s="37">
        <v>30</v>
      </c>
      <c r="D181" s="21" t="s">
        <v>3</v>
      </c>
      <c r="E181" s="37">
        <v>230.1</v>
      </c>
      <c r="F181" s="188">
        <f aca="true" t="shared" si="10" ref="F181:F192">ROUND(C181*E181,2)</f>
        <v>6903</v>
      </c>
      <c r="G181" s="139">
        <f t="shared" si="9"/>
        <v>6903</v>
      </c>
      <c r="H181" s="53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</row>
    <row r="182" spans="1:18" ht="25.5">
      <c r="A182" s="225" t="s">
        <v>180</v>
      </c>
      <c r="B182" s="226" t="s">
        <v>58</v>
      </c>
      <c r="C182" s="227">
        <f>6*30</f>
        <v>180</v>
      </c>
      <c r="D182" s="228" t="s">
        <v>1</v>
      </c>
      <c r="E182" s="224">
        <v>28.32</v>
      </c>
      <c r="F182" s="188">
        <f t="shared" si="10"/>
        <v>5097.6</v>
      </c>
      <c r="G182" s="139">
        <f t="shared" si="9"/>
        <v>5097.6</v>
      </c>
      <c r="H182" s="53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</row>
    <row r="183" spans="1:18" ht="12.75">
      <c r="A183" s="225" t="s">
        <v>181</v>
      </c>
      <c r="B183" s="189" t="s">
        <v>54</v>
      </c>
      <c r="C183" s="37">
        <v>30</v>
      </c>
      <c r="D183" s="21" t="s">
        <v>3</v>
      </c>
      <c r="E183" s="37">
        <v>53.1</v>
      </c>
      <c r="F183" s="188">
        <f t="shared" si="10"/>
        <v>1593</v>
      </c>
      <c r="G183" s="139">
        <f t="shared" si="9"/>
        <v>1593</v>
      </c>
      <c r="H183" s="53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</row>
    <row r="184" spans="1:18" ht="12.75">
      <c r="A184" s="225" t="s">
        <v>182</v>
      </c>
      <c r="B184" s="189" t="s">
        <v>59</v>
      </c>
      <c r="C184" s="37">
        <v>30</v>
      </c>
      <c r="D184" s="21" t="s">
        <v>3</v>
      </c>
      <c r="E184" s="37">
        <v>53.1</v>
      </c>
      <c r="F184" s="188">
        <f t="shared" si="10"/>
        <v>1593</v>
      </c>
      <c r="G184" s="139">
        <f t="shared" si="9"/>
        <v>1593</v>
      </c>
      <c r="H184" s="53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</row>
    <row r="185" spans="1:18" ht="12.75">
      <c r="A185" s="225" t="s">
        <v>183</v>
      </c>
      <c r="B185" s="189" t="s">
        <v>60</v>
      </c>
      <c r="C185" s="37">
        <v>30</v>
      </c>
      <c r="D185" s="21" t="s">
        <v>3</v>
      </c>
      <c r="E185" s="37">
        <v>84.53</v>
      </c>
      <c r="F185" s="188">
        <f t="shared" si="10"/>
        <v>2535.9</v>
      </c>
      <c r="G185" s="139">
        <f aca="true" t="shared" si="11" ref="G185:G223">+E185*C185</f>
        <v>2535.9</v>
      </c>
      <c r="H185" s="53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</row>
    <row r="186" spans="1:18" ht="12.75">
      <c r="A186" s="225" t="s">
        <v>184</v>
      </c>
      <c r="B186" s="189" t="s">
        <v>61</v>
      </c>
      <c r="C186" s="37">
        <v>30</v>
      </c>
      <c r="D186" s="21" t="s">
        <v>3</v>
      </c>
      <c r="E186" s="37">
        <v>1298</v>
      </c>
      <c r="F186" s="188">
        <f t="shared" si="10"/>
        <v>38940</v>
      </c>
      <c r="G186" s="139">
        <f t="shared" si="11"/>
        <v>38940</v>
      </c>
      <c r="H186" s="53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</row>
    <row r="187" spans="1:18" ht="12.75">
      <c r="A187" s="225" t="s">
        <v>185</v>
      </c>
      <c r="B187" s="189" t="s">
        <v>62</v>
      </c>
      <c r="C187" s="37">
        <v>30</v>
      </c>
      <c r="D187" s="21" t="s">
        <v>12</v>
      </c>
      <c r="E187" s="37">
        <v>28</v>
      </c>
      <c r="F187" s="188">
        <f t="shared" si="10"/>
        <v>840</v>
      </c>
      <c r="G187" s="139">
        <f t="shared" si="11"/>
        <v>840</v>
      </c>
      <c r="H187" s="53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</row>
    <row r="188" spans="1:18" ht="12.75">
      <c r="A188" s="225" t="s">
        <v>186</v>
      </c>
      <c r="B188" s="189" t="s">
        <v>45</v>
      </c>
      <c r="C188" s="37">
        <v>30</v>
      </c>
      <c r="D188" s="21" t="s">
        <v>3</v>
      </c>
      <c r="E188" s="37">
        <v>100</v>
      </c>
      <c r="F188" s="188">
        <f t="shared" si="10"/>
        <v>3000</v>
      </c>
      <c r="G188" s="139">
        <f t="shared" si="11"/>
        <v>3000</v>
      </c>
      <c r="H188" s="53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</row>
    <row r="189" spans="1:18" ht="12.75">
      <c r="A189" s="225" t="s">
        <v>187</v>
      </c>
      <c r="B189" s="189" t="s">
        <v>55</v>
      </c>
      <c r="C189" s="37">
        <v>30</v>
      </c>
      <c r="D189" s="21" t="s">
        <v>3</v>
      </c>
      <c r="E189" s="37">
        <v>15</v>
      </c>
      <c r="F189" s="188">
        <f t="shared" si="10"/>
        <v>450</v>
      </c>
      <c r="G189" s="139">
        <f t="shared" si="11"/>
        <v>450</v>
      </c>
      <c r="H189" s="53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</row>
    <row r="190" spans="1:18" ht="12.75">
      <c r="A190" s="225" t="s">
        <v>188</v>
      </c>
      <c r="B190" s="189" t="s">
        <v>63</v>
      </c>
      <c r="C190" s="37">
        <v>30</v>
      </c>
      <c r="D190" s="21" t="s">
        <v>3</v>
      </c>
      <c r="E190" s="37">
        <v>2.95</v>
      </c>
      <c r="F190" s="188">
        <f t="shared" si="10"/>
        <v>88.5</v>
      </c>
      <c r="G190" s="139">
        <f t="shared" si="11"/>
        <v>88.5</v>
      </c>
      <c r="H190" s="53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</row>
    <row r="191" spans="1:18" s="56" customFormat="1" ht="12.75">
      <c r="A191" s="225" t="s">
        <v>189</v>
      </c>
      <c r="B191" s="189" t="s">
        <v>56</v>
      </c>
      <c r="C191" s="37">
        <f>1.98*30</f>
        <v>59.4</v>
      </c>
      <c r="D191" s="21" t="s">
        <v>2</v>
      </c>
      <c r="E191" s="37">
        <v>406.79</v>
      </c>
      <c r="F191" s="188">
        <f t="shared" si="10"/>
        <v>24163.33</v>
      </c>
      <c r="G191" s="139">
        <f t="shared" si="11"/>
        <v>24163.33</v>
      </c>
      <c r="H191" s="151"/>
      <c r="I191" s="152"/>
      <c r="J191" s="151"/>
      <c r="K191" s="151"/>
      <c r="L191" s="151"/>
      <c r="M191" s="151"/>
      <c r="N191" s="151"/>
      <c r="O191" s="151"/>
      <c r="P191" s="151"/>
      <c r="Q191" s="151"/>
      <c r="R191" s="151"/>
    </row>
    <row r="192" spans="1:18" s="56" customFormat="1" ht="12.75">
      <c r="A192" s="225" t="s">
        <v>190</v>
      </c>
      <c r="B192" s="207" t="s">
        <v>123</v>
      </c>
      <c r="C192" s="12">
        <v>30</v>
      </c>
      <c r="D192" s="11" t="s">
        <v>3</v>
      </c>
      <c r="E192" s="229">
        <v>280</v>
      </c>
      <c r="F192" s="230">
        <f t="shared" si="10"/>
        <v>8400</v>
      </c>
      <c r="G192" s="139">
        <f t="shared" si="11"/>
        <v>8400</v>
      </c>
      <c r="H192" s="151"/>
      <c r="I192" s="152"/>
      <c r="J192" s="151"/>
      <c r="K192" s="151"/>
      <c r="L192" s="151"/>
      <c r="M192" s="151"/>
      <c r="N192" s="151"/>
      <c r="O192" s="151"/>
      <c r="P192" s="151"/>
      <c r="Q192" s="151"/>
      <c r="R192" s="151"/>
    </row>
    <row r="193" spans="1:18" s="56" customFormat="1" ht="14.25" customHeight="1">
      <c r="A193" s="225" t="s">
        <v>191</v>
      </c>
      <c r="B193" s="189" t="s">
        <v>57</v>
      </c>
      <c r="C193" s="37">
        <v>30</v>
      </c>
      <c r="D193" s="21" t="s">
        <v>3</v>
      </c>
      <c r="E193" s="37">
        <v>250</v>
      </c>
      <c r="F193" s="188">
        <f>ROUND(C193*E193,2)</f>
        <v>7500</v>
      </c>
      <c r="G193" s="139">
        <f t="shared" si="11"/>
        <v>7500</v>
      </c>
      <c r="H193" s="151"/>
      <c r="I193" s="152"/>
      <c r="J193" s="151"/>
      <c r="K193" s="151"/>
      <c r="L193" s="151"/>
      <c r="M193" s="151"/>
      <c r="N193" s="151"/>
      <c r="O193" s="151"/>
      <c r="P193" s="151"/>
      <c r="Q193" s="151"/>
      <c r="R193" s="151"/>
    </row>
    <row r="194" spans="1:18" s="56" customFormat="1" ht="14.25" customHeight="1">
      <c r="A194" s="195"/>
      <c r="B194" s="196"/>
      <c r="C194" s="197"/>
      <c r="D194" s="198"/>
      <c r="E194" s="197"/>
      <c r="F194" s="199"/>
      <c r="G194" s="139">
        <f t="shared" si="11"/>
        <v>0</v>
      </c>
      <c r="H194" s="151"/>
      <c r="I194" s="152"/>
      <c r="J194" s="151"/>
      <c r="K194" s="151"/>
      <c r="L194" s="151"/>
      <c r="M194" s="151"/>
      <c r="N194" s="151"/>
      <c r="O194" s="151"/>
      <c r="P194" s="151"/>
      <c r="Q194" s="151"/>
      <c r="R194" s="151"/>
    </row>
    <row r="195" spans="1:18" s="56" customFormat="1" ht="14.25" customHeight="1">
      <c r="A195" s="243">
        <v>8.2</v>
      </c>
      <c r="B195" s="244" t="s">
        <v>143</v>
      </c>
      <c r="C195" s="222"/>
      <c r="D195" s="223"/>
      <c r="E195" s="224"/>
      <c r="F195" s="188"/>
      <c r="G195" s="139">
        <f t="shared" si="11"/>
        <v>0</v>
      </c>
      <c r="H195" s="151"/>
      <c r="I195" s="152"/>
      <c r="J195" s="151"/>
      <c r="K195" s="151"/>
      <c r="L195" s="151"/>
      <c r="M195" s="151"/>
      <c r="N195" s="151"/>
      <c r="O195" s="151"/>
      <c r="P195" s="151"/>
      <c r="Q195" s="151"/>
      <c r="R195" s="151"/>
    </row>
    <row r="196" spans="1:18" s="56" customFormat="1" ht="14.25" customHeight="1">
      <c r="A196" s="225" t="s">
        <v>192</v>
      </c>
      <c r="B196" s="189" t="s">
        <v>53</v>
      </c>
      <c r="C196" s="37">
        <v>30</v>
      </c>
      <c r="D196" s="21" t="s">
        <v>3</v>
      </c>
      <c r="E196" s="37">
        <v>230.1</v>
      </c>
      <c r="F196" s="188">
        <f aca="true" t="shared" si="12" ref="F196:F208">ROUND(C196*E196,2)</f>
        <v>6903</v>
      </c>
      <c r="G196" s="139">
        <f t="shared" si="11"/>
        <v>6903</v>
      </c>
      <c r="H196" s="151"/>
      <c r="I196" s="152"/>
      <c r="J196" s="151"/>
      <c r="K196" s="151"/>
      <c r="L196" s="151"/>
      <c r="M196" s="151"/>
      <c r="N196" s="151"/>
      <c r="O196" s="151"/>
      <c r="P196" s="151"/>
      <c r="Q196" s="151"/>
      <c r="R196" s="151"/>
    </row>
    <row r="197" spans="1:18" s="56" customFormat="1" ht="14.25" customHeight="1">
      <c r="A197" s="225" t="s">
        <v>193</v>
      </c>
      <c r="B197" s="226" t="s">
        <v>58</v>
      </c>
      <c r="C197" s="227">
        <f>6*30</f>
        <v>180</v>
      </c>
      <c r="D197" s="228" t="s">
        <v>1</v>
      </c>
      <c r="E197" s="224">
        <v>28.32</v>
      </c>
      <c r="F197" s="188">
        <f t="shared" si="12"/>
        <v>5097.6</v>
      </c>
      <c r="G197" s="139">
        <f t="shared" si="11"/>
        <v>5097.6</v>
      </c>
      <c r="H197" s="151"/>
      <c r="I197" s="152"/>
      <c r="J197" s="151"/>
      <c r="K197" s="151"/>
      <c r="L197" s="151"/>
      <c r="M197" s="151"/>
      <c r="N197" s="151"/>
      <c r="O197" s="151"/>
      <c r="P197" s="151"/>
      <c r="Q197" s="151"/>
      <c r="R197" s="151"/>
    </row>
    <row r="198" spans="1:18" s="56" customFormat="1" ht="14.25" customHeight="1">
      <c r="A198" s="225" t="s">
        <v>194</v>
      </c>
      <c r="B198" s="189" t="s">
        <v>54</v>
      </c>
      <c r="C198" s="37">
        <v>30</v>
      </c>
      <c r="D198" s="21" t="s">
        <v>3</v>
      </c>
      <c r="E198" s="37">
        <v>53.1</v>
      </c>
      <c r="F198" s="188">
        <f>ROUND(C198*E198,2)</f>
        <v>1593</v>
      </c>
      <c r="G198" s="139">
        <f t="shared" si="11"/>
        <v>1593</v>
      </c>
      <c r="H198" s="151"/>
      <c r="I198" s="152"/>
      <c r="J198" s="151"/>
      <c r="K198" s="151"/>
      <c r="L198" s="151"/>
      <c r="M198" s="151"/>
      <c r="N198" s="151"/>
      <c r="O198" s="151"/>
      <c r="P198" s="151"/>
      <c r="Q198" s="151"/>
      <c r="R198" s="151"/>
    </row>
    <row r="199" spans="1:18" s="56" customFormat="1" ht="14.25" customHeight="1">
      <c r="A199" s="225" t="s">
        <v>195</v>
      </c>
      <c r="B199" s="189" t="s">
        <v>144</v>
      </c>
      <c r="C199" s="37">
        <v>30</v>
      </c>
      <c r="D199" s="21" t="s">
        <v>3</v>
      </c>
      <c r="E199" s="37">
        <v>23.6</v>
      </c>
      <c r="F199" s="188">
        <f>ROUND(C199*E199,2)</f>
        <v>708</v>
      </c>
      <c r="G199" s="139">
        <f t="shared" si="11"/>
        <v>708</v>
      </c>
      <c r="H199" s="151"/>
      <c r="I199" s="152"/>
      <c r="J199" s="151"/>
      <c r="K199" s="151"/>
      <c r="L199" s="151"/>
      <c r="M199" s="151"/>
      <c r="N199" s="151"/>
      <c r="O199" s="151"/>
      <c r="P199" s="151"/>
      <c r="Q199" s="151"/>
      <c r="R199" s="151"/>
    </row>
    <row r="200" spans="1:18" s="56" customFormat="1" ht="14.25" customHeight="1">
      <c r="A200" s="225" t="s">
        <v>196</v>
      </c>
      <c r="B200" s="189" t="s">
        <v>60</v>
      </c>
      <c r="C200" s="37">
        <v>30</v>
      </c>
      <c r="D200" s="21" t="s">
        <v>3</v>
      </c>
      <c r="E200" s="37">
        <v>84.53</v>
      </c>
      <c r="F200" s="188">
        <f t="shared" si="12"/>
        <v>2535.9</v>
      </c>
      <c r="G200" s="139">
        <f t="shared" si="11"/>
        <v>2535.9</v>
      </c>
      <c r="H200" s="151"/>
      <c r="I200" s="152"/>
      <c r="J200" s="151"/>
      <c r="K200" s="151"/>
      <c r="L200" s="151"/>
      <c r="M200" s="151"/>
      <c r="N200" s="151"/>
      <c r="O200" s="151"/>
      <c r="P200" s="151"/>
      <c r="Q200" s="151"/>
      <c r="R200" s="151"/>
    </row>
    <row r="201" spans="1:18" s="56" customFormat="1" ht="14.25" customHeight="1">
      <c r="A201" s="225" t="s">
        <v>197</v>
      </c>
      <c r="B201" s="189" t="s">
        <v>145</v>
      </c>
      <c r="C201" s="37">
        <v>30</v>
      </c>
      <c r="D201" s="21" t="s">
        <v>3</v>
      </c>
      <c r="E201" s="37">
        <v>265.5</v>
      </c>
      <c r="F201" s="188">
        <f t="shared" si="12"/>
        <v>7965</v>
      </c>
      <c r="G201" s="139">
        <f t="shared" si="11"/>
        <v>7965</v>
      </c>
      <c r="H201" s="151"/>
      <c r="I201" s="152"/>
      <c r="J201" s="151"/>
      <c r="K201" s="151"/>
      <c r="L201" s="151"/>
      <c r="M201" s="151"/>
      <c r="N201" s="151"/>
      <c r="O201" s="151"/>
      <c r="P201" s="151"/>
      <c r="Q201" s="151"/>
      <c r="R201" s="151"/>
    </row>
    <row r="202" spans="1:18" s="56" customFormat="1" ht="14.25" customHeight="1">
      <c r="A202" s="225" t="s">
        <v>198</v>
      </c>
      <c r="B202" s="189" t="s">
        <v>146</v>
      </c>
      <c r="C202" s="37">
        <v>30</v>
      </c>
      <c r="D202" s="21" t="s">
        <v>3</v>
      </c>
      <c r="E202" s="37">
        <v>35.4</v>
      </c>
      <c r="F202" s="245">
        <f>ROUND(C202*E202,2)</f>
        <v>1062</v>
      </c>
      <c r="G202" s="139">
        <f t="shared" si="11"/>
        <v>1062</v>
      </c>
      <c r="H202" s="151"/>
      <c r="I202" s="152"/>
      <c r="J202" s="151"/>
      <c r="K202" s="151"/>
      <c r="L202" s="151"/>
      <c r="M202" s="151"/>
      <c r="N202" s="151"/>
      <c r="O202" s="151"/>
      <c r="P202" s="151"/>
      <c r="Q202" s="151"/>
      <c r="R202" s="151"/>
    </row>
    <row r="203" spans="1:18" s="56" customFormat="1" ht="14.25" customHeight="1">
      <c r="A203" s="225" t="s">
        <v>199</v>
      </c>
      <c r="B203" s="189" t="s">
        <v>147</v>
      </c>
      <c r="C203" s="37">
        <v>30</v>
      </c>
      <c r="D203" s="21" t="s">
        <v>3</v>
      </c>
      <c r="E203" s="37">
        <v>17.7</v>
      </c>
      <c r="F203" s="245">
        <f>ROUND(C203*E203,2)</f>
        <v>531</v>
      </c>
      <c r="G203" s="139">
        <f t="shared" si="11"/>
        <v>531</v>
      </c>
      <c r="H203" s="151"/>
      <c r="I203" s="152"/>
      <c r="J203" s="151"/>
      <c r="K203" s="151"/>
      <c r="L203" s="151"/>
      <c r="M203" s="151"/>
      <c r="N203" s="151"/>
      <c r="O203" s="151"/>
      <c r="P203" s="151"/>
      <c r="Q203" s="151"/>
      <c r="R203" s="151"/>
    </row>
    <row r="204" spans="1:18" s="56" customFormat="1" ht="14.25" customHeight="1">
      <c r="A204" s="225" t="s">
        <v>200</v>
      </c>
      <c r="B204" s="189" t="s">
        <v>148</v>
      </c>
      <c r="C204" s="37">
        <v>30</v>
      </c>
      <c r="D204" s="21" t="s">
        <v>3</v>
      </c>
      <c r="E204" s="37">
        <v>239.92</v>
      </c>
      <c r="F204" s="245">
        <f>ROUND(C204*E204,2)</f>
        <v>7197.6</v>
      </c>
      <c r="G204" s="139">
        <f t="shared" si="11"/>
        <v>7197.6</v>
      </c>
      <c r="H204" s="151"/>
      <c r="I204" s="152"/>
      <c r="J204" s="151"/>
      <c r="K204" s="151"/>
      <c r="L204" s="151"/>
      <c r="M204" s="151"/>
      <c r="N204" s="151"/>
      <c r="O204" s="151"/>
      <c r="P204" s="151"/>
      <c r="Q204" s="151"/>
      <c r="R204" s="151"/>
    </row>
    <row r="205" spans="1:18" s="56" customFormat="1" ht="14.25" customHeight="1">
      <c r="A205" s="225" t="s">
        <v>201</v>
      </c>
      <c r="B205" s="189" t="s">
        <v>149</v>
      </c>
      <c r="C205" s="37">
        <v>30</v>
      </c>
      <c r="D205" s="21" t="s">
        <v>3</v>
      </c>
      <c r="E205" s="37">
        <v>200</v>
      </c>
      <c r="F205" s="188">
        <f t="shared" si="12"/>
        <v>6000</v>
      </c>
      <c r="G205" s="139">
        <f t="shared" si="11"/>
        <v>6000</v>
      </c>
      <c r="H205" s="151"/>
      <c r="I205" s="152"/>
      <c r="J205" s="151"/>
      <c r="K205" s="151"/>
      <c r="L205" s="151"/>
      <c r="M205" s="151"/>
      <c r="N205" s="151"/>
      <c r="O205" s="151"/>
      <c r="P205" s="151"/>
      <c r="Q205" s="151"/>
      <c r="R205" s="151"/>
    </row>
    <row r="206" spans="1:18" s="56" customFormat="1" ht="14.25" customHeight="1">
      <c r="A206" s="225" t="s">
        <v>202</v>
      </c>
      <c r="B206" s="189" t="s">
        <v>55</v>
      </c>
      <c r="C206" s="37">
        <v>30</v>
      </c>
      <c r="D206" s="21" t="s">
        <v>3</v>
      </c>
      <c r="E206" s="37">
        <v>15</v>
      </c>
      <c r="F206" s="188">
        <f t="shared" si="12"/>
        <v>450</v>
      </c>
      <c r="G206" s="139">
        <f t="shared" si="11"/>
        <v>450</v>
      </c>
      <c r="H206" s="151"/>
      <c r="I206" s="152"/>
      <c r="J206" s="151"/>
      <c r="K206" s="151"/>
      <c r="L206" s="151"/>
      <c r="M206" s="151"/>
      <c r="N206" s="151"/>
      <c r="O206" s="151"/>
      <c r="P206" s="151"/>
      <c r="Q206" s="151"/>
      <c r="R206" s="151"/>
    </row>
    <row r="207" spans="1:18" s="56" customFormat="1" ht="14.25" customHeight="1">
      <c r="A207" s="225" t="s">
        <v>203</v>
      </c>
      <c r="B207" s="189" t="s">
        <v>56</v>
      </c>
      <c r="C207" s="37">
        <f>1.98*30</f>
        <v>59.4</v>
      </c>
      <c r="D207" s="21" t="s">
        <v>2</v>
      </c>
      <c r="E207" s="37">
        <v>406.79</v>
      </c>
      <c r="F207" s="188">
        <f t="shared" si="12"/>
        <v>24163.33</v>
      </c>
      <c r="G207" s="139">
        <f t="shared" si="11"/>
        <v>24163.33</v>
      </c>
      <c r="H207" s="151"/>
      <c r="I207" s="152"/>
      <c r="J207" s="151"/>
      <c r="K207" s="151"/>
      <c r="L207" s="151"/>
      <c r="M207" s="151"/>
      <c r="N207" s="151"/>
      <c r="O207" s="151"/>
      <c r="P207" s="151"/>
      <c r="Q207" s="151"/>
      <c r="R207" s="151"/>
    </row>
    <row r="208" spans="1:18" s="56" customFormat="1" ht="14.25" customHeight="1">
      <c r="A208" s="225" t="s">
        <v>204</v>
      </c>
      <c r="B208" s="207" t="s">
        <v>123</v>
      </c>
      <c r="C208" s="12">
        <v>30</v>
      </c>
      <c r="D208" s="11" t="s">
        <v>3</v>
      </c>
      <c r="E208" s="229">
        <v>280</v>
      </c>
      <c r="F208" s="230">
        <f t="shared" si="12"/>
        <v>8400</v>
      </c>
      <c r="G208" s="139">
        <f t="shared" si="11"/>
        <v>8400</v>
      </c>
      <c r="H208" s="151"/>
      <c r="I208" s="152"/>
      <c r="J208" s="151"/>
      <c r="K208" s="151"/>
      <c r="L208" s="151"/>
      <c r="M208" s="151"/>
      <c r="N208" s="151"/>
      <c r="O208" s="151"/>
      <c r="P208" s="151"/>
      <c r="Q208" s="151"/>
      <c r="R208" s="151"/>
    </row>
    <row r="209" spans="1:18" s="56" customFormat="1" ht="14.25" customHeight="1">
      <c r="A209" s="225" t="s">
        <v>205</v>
      </c>
      <c r="B209" s="189" t="s">
        <v>57</v>
      </c>
      <c r="C209" s="37">
        <v>30</v>
      </c>
      <c r="D209" s="21" t="s">
        <v>3</v>
      </c>
      <c r="E209" s="37">
        <v>200</v>
      </c>
      <c r="F209" s="188">
        <f>ROUND(C209*E209,2)</f>
        <v>6000</v>
      </c>
      <c r="G209" s="139">
        <f t="shared" si="11"/>
        <v>6000</v>
      </c>
      <c r="H209" s="151"/>
      <c r="I209" s="152"/>
      <c r="J209" s="151"/>
      <c r="K209" s="151"/>
      <c r="L209" s="151"/>
      <c r="M209" s="151"/>
      <c r="N209" s="151"/>
      <c r="O209" s="151"/>
      <c r="P209" s="151"/>
      <c r="Q209" s="151"/>
      <c r="R209" s="151"/>
    </row>
    <row r="210" spans="1:7" ht="12.75">
      <c r="A210" s="190"/>
      <c r="B210" s="189"/>
      <c r="C210" s="37"/>
      <c r="D210" s="21"/>
      <c r="E210" s="37"/>
      <c r="F210" s="188"/>
      <c r="G210" s="139">
        <f t="shared" si="11"/>
        <v>0</v>
      </c>
    </row>
    <row r="211" spans="1:18" ht="12.75">
      <c r="A211" s="219">
        <v>9</v>
      </c>
      <c r="B211" s="220" t="s">
        <v>64</v>
      </c>
      <c r="C211" s="231"/>
      <c r="D211" s="232"/>
      <c r="E211" s="233"/>
      <c r="F211" s="47">
        <f>+ROUND(C211*E211,2)</f>
        <v>0</v>
      </c>
      <c r="G211" s="139">
        <f t="shared" si="11"/>
        <v>0</v>
      </c>
      <c r="H211" s="53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</row>
    <row r="212" spans="1:18" ht="12.75">
      <c r="A212" s="186">
        <v>9.1</v>
      </c>
      <c r="B212" s="20" t="s">
        <v>50</v>
      </c>
      <c r="C212" s="12">
        <f>+C145</f>
        <v>1015.63</v>
      </c>
      <c r="D212" s="11" t="s">
        <v>1</v>
      </c>
      <c r="E212" s="36">
        <v>7.64</v>
      </c>
      <c r="F212" s="47">
        <f>+ROUND(C212*E212,2)</f>
        <v>7759.41</v>
      </c>
      <c r="G212" s="139">
        <f t="shared" si="11"/>
        <v>7759.41</v>
      </c>
      <c r="H212" s="53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</row>
    <row r="213" spans="1:18" ht="12.75">
      <c r="A213" s="186"/>
      <c r="B213" s="20"/>
      <c r="C213" s="12"/>
      <c r="D213" s="11"/>
      <c r="E213" s="36"/>
      <c r="F213" s="47"/>
      <c r="G213" s="139">
        <f t="shared" si="11"/>
        <v>0</v>
      </c>
      <c r="H213" s="53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</row>
    <row r="214" spans="1:7" ht="38.25">
      <c r="A214" s="238">
        <v>10</v>
      </c>
      <c r="B214" s="189" t="s">
        <v>208</v>
      </c>
      <c r="C214" s="224">
        <f>+C145</f>
        <v>1015.63</v>
      </c>
      <c r="D214" s="228" t="s">
        <v>12</v>
      </c>
      <c r="E214" s="224">
        <v>50.15</v>
      </c>
      <c r="F214" s="188">
        <f>ROUND(C214*E214,2)</f>
        <v>50933.84</v>
      </c>
      <c r="G214" s="139">
        <f t="shared" si="11"/>
        <v>50933.84</v>
      </c>
    </row>
    <row r="215" spans="1:7" ht="12.75">
      <c r="A215" s="206"/>
      <c r="B215" s="35"/>
      <c r="C215" s="24"/>
      <c r="D215" s="228"/>
      <c r="E215" s="24"/>
      <c r="F215" s="188"/>
      <c r="G215" s="139">
        <f t="shared" si="11"/>
        <v>0</v>
      </c>
    </row>
    <row r="216" spans="1:7" ht="12.75">
      <c r="A216" s="206">
        <v>11</v>
      </c>
      <c r="B216" s="35" t="s">
        <v>131</v>
      </c>
      <c r="C216" s="24">
        <f>+C214</f>
        <v>1015.63</v>
      </c>
      <c r="D216" s="228" t="s">
        <v>12</v>
      </c>
      <c r="E216" s="24">
        <v>21</v>
      </c>
      <c r="F216" s="188">
        <f>ROUND(C216*E216,2)</f>
        <v>21328.23</v>
      </c>
      <c r="G216" s="139">
        <f t="shared" si="11"/>
        <v>21328.23</v>
      </c>
    </row>
    <row r="217" spans="1:7" ht="12.75">
      <c r="A217" s="154"/>
      <c r="B217" s="184" t="s">
        <v>126</v>
      </c>
      <c r="C217" s="156"/>
      <c r="D217" s="157"/>
      <c r="E217" s="156"/>
      <c r="F217" s="158">
        <f>SUM(F145:F216)</f>
        <v>1143015.33</v>
      </c>
      <c r="G217" s="139">
        <f t="shared" si="11"/>
        <v>0</v>
      </c>
    </row>
    <row r="218" spans="1:7" ht="12.75">
      <c r="A218" s="141"/>
      <c r="B218" s="30"/>
      <c r="C218" s="38"/>
      <c r="D218" s="142"/>
      <c r="E218" s="38"/>
      <c r="F218" s="143"/>
      <c r="G218" s="139">
        <f t="shared" si="11"/>
        <v>0</v>
      </c>
    </row>
    <row r="219" spans="1:7" ht="12.75">
      <c r="A219" s="246" t="s">
        <v>34</v>
      </c>
      <c r="B219" s="220" t="s">
        <v>35</v>
      </c>
      <c r="C219" s="231"/>
      <c r="D219" s="232"/>
      <c r="E219" s="233"/>
      <c r="F219" s="41"/>
      <c r="G219" s="139">
        <f t="shared" si="11"/>
        <v>0</v>
      </c>
    </row>
    <row r="220" spans="1:7" ht="63.75">
      <c r="A220" s="247">
        <v>1</v>
      </c>
      <c r="B220" s="20" t="s">
        <v>37</v>
      </c>
      <c r="C220" s="210">
        <v>1</v>
      </c>
      <c r="D220" s="211" t="s">
        <v>3</v>
      </c>
      <c r="E220" s="212">
        <v>42316.79</v>
      </c>
      <c r="F220" s="40">
        <f>+ROUND(C220*E220,2)</f>
        <v>42316.79</v>
      </c>
      <c r="G220" s="139">
        <f t="shared" si="11"/>
        <v>42316.79</v>
      </c>
    </row>
    <row r="221" spans="1:7" ht="42.75" customHeight="1">
      <c r="A221" s="247">
        <v>2</v>
      </c>
      <c r="B221" s="20" t="s">
        <v>127</v>
      </c>
      <c r="C221" s="12">
        <v>4</v>
      </c>
      <c r="D221" s="11" t="s">
        <v>213</v>
      </c>
      <c r="E221" s="36">
        <v>35000</v>
      </c>
      <c r="F221" s="54">
        <f>+ROUND(C221*E221,2)</f>
        <v>140000</v>
      </c>
      <c r="G221" s="139">
        <f t="shared" si="11"/>
        <v>140000</v>
      </c>
    </row>
    <row r="222" spans="1:7" ht="12.75">
      <c r="A222" s="154"/>
      <c r="B222" s="184" t="s">
        <v>36</v>
      </c>
      <c r="C222" s="156"/>
      <c r="D222" s="157"/>
      <c r="E222" s="156"/>
      <c r="F222" s="158">
        <f>SUM(F220:F221)</f>
        <v>182316.79</v>
      </c>
      <c r="G222" s="139">
        <f t="shared" si="11"/>
        <v>0</v>
      </c>
    </row>
    <row r="223" spans="1:7" ht="12.75">
      <c r="A223" s="32"/>
      <c r="B223" s="20"/>
      <c r="C223" s="12"/>
      <c r="D223" s="11"/>
      <c r="E223" s="36"/>
      <c r="F223" s="14"/>
      <c r="G223" s="139">
        <f t="shared" si="11"/>
        <v>0</v>
      </c>
    </row>
    <row r="224" spans="1:7" ht="12.75">
      <c r="A224" s="174"/>
      <c r="B224" s="175" t="s">
        <v>15</v>
      </c>
      <c r="C224" s="176"/>
      <c r="D224" s="177"/>
      <c r="E224" s="176"/>
      <c r="F224" s="178">
        <f>+F222+F217+F141+F85</f>
        <v>6075048.21</v>
      </c>
      <c r="G224" s="203">
        <f>SUM(G15:G223)</f>
        <v>6075048.21</v>
      </c>
    </row>
    <row r="225" spans="1:6" ht="12.75">
      <c r="A225" s="179"/>
      <c r="B225" s="180" t="s">
        <v>15</v>
      </c>
      <c r="C225" s="181"/>
      <c r="D225" s="182"/>
      <c r="E225" s="181"/>
      <c r="F225" s="183">
        <f>+F224</f>
        <v>6075048.21</v>
      </c>
    </row>
    <row r="226" spans="1:6" ht="12.75">
      <c r="A226" s="32"/>
      <c r="B226" s="57" t="s">
        <v>16</v>
      </c>
      <c r="C226" s="49"/>
      <c r="D226" s="48"/>
      <c r="E226" s="48"/>
      <c r="F226" s="48"/>
    </row>
    <row r="227" spans="1:6" ht="12.75">
      <c r="A227" s="32"/>
      <c r="B227" s="57" t="s">
        <v>17</v>
      </c>
      <c r="C227" s="50">
        <v>0.1</v>
      </c>
      <c r="D227" s="48"/>
      <c r="E227" s="48"/>
      <c r="F227" s="159">
        <f aca="true" t="shared" si="13" ref="F227:F232">+ROUND($F$225*C227,2)</f>
        <v>607504.82</v>
      </c>
    </row>
    <row r="228" spans="1:6" ht="12.75">
      <c r="A228" s="32"/>
      <c r="B228" s="57" t="s">
        <v>8</v>
      </c>
      <c r="C228" s="50">
        <v>0.04</v>
      </c>
      <c r="D228" s="48"/>
      <c r="E228" s="48"/>
      <c r="F228" s="159">
        <f t="shared" si="13"/>
        <v>243001.93</v>
      </c>
    </row>
    <row r="229" spans="1:9" ht="12.75">
      <c r="A229" s="32"/>
      <c r="B229" s="57" t="s">
        <v>18</v>
      </c>
      <c r="C229" s="50">
        <v>0.04</v>
      </c>
      <c r="D229" s="48"/>
      <c r="E229" s="48"/>
      <c r="F229" s="159">
        <f t="shared" si="13"/>
        <v>243001.93</v>
      </c>
      <c r="I229" s="191"/>
    </row>
    <row r="230" spans="1:6" ht="12.75">
      <c r="A230" s="32"/>
      <c r="B230" s="57" t="s">
        <v>19</v>
      </c>
      <c r="C230" s="50">
        <v>0.04</v>
      </c>
      <c r="D230" s="48"/>
      <c r="E230" s="48"/>
      <c r="F230" s="159">
        <f t="shared" si="13"/>
        <v>243001.93</v>
      </c>
    </row>
    <row r="231" spans="1:6" ht="12.75">
      <c r="A231" s="32"/>
      <c r="B231" s="57" t="s">
        <v>20</v>
      </c>
      <c r="C231" s="50">
        <v>0.05</v>
      </c>
      <c r="D231" s="48"/>
      <c r="E231" s="48"/>
      <c r="F231" s="159">
        <f t="shared" si="13"/>
        <v>303752.41</v>
      </c>
    </row>
    <row r="232" spans="1:6" ht="12.75">
      <c r="A232" s="48"/>
      <c r="B232" s="57" t="s">
        <v>21</v>
      </c>
      <c r="C232" s="50">
        <v>0.01</v>
      </c>
      <c r="D232" s="48"/>
      <c r="E232" s="48"/>
      <c r="F232" s="159">
        <f t="shared" si="13"/>
        <v>60750.48</v>
      </c>
    </row>
    <row r="233" spans="1:7" s="8" customFormat="1" ht="12.75">
      <c r="A233" s="48"/>
      <c r="B233" s="57" t="s">
        <v>22</v>
      </c>
      <c r="C233" s="50">
        <v>0.18</v>
      </c>
      <c r="D233" s="48"/>
      <c r="E233" s="48"/>
      <c r="F233" s="51">
        <f>+ROUND(C233*$F$227,2)</f>
        <v>109350.87</v>
      </c>
      <c r="G233" s="194"/>
    </row>
    <row r="234" spans="1:6" s="8" customFormat="1" ht="12.75">
      <c r="A234" s="48"/>
      <c r="B234" s="57" t="s">
        <v>128</v>
      </c>
      <c r="C234" s="50">
        <v>0.001</v>
      </c>
      <c r="D234" s="48"/>
      <c r="E234" s="48"/>
      <c r="F234" s="51">
        <f>+ROUND(C234*$F$225,2)</f>
        <v>6075.05</v>
      </c>
    </row>
    <row r="235" spans="1:6" s="8" customFormat="1" ht="12.75">
      <c r="A235" s="48"/>
      <c r="B235" s="57" t="s">
        <v>24</v>
      </c>
      <c r="C235" s="50">
        <v>0.1</v>
      </c>
      <c r="D235" s="48"/>
      <c r="E235" s="48"/>
      <c r="F235" s="159">
        <f>+ROUND($F$225*C235,2)</f>
        <v>607504.82</v>
      </c>
    </row>
    <row r="236" spans="1:9" s="8" customFormat="1" ht="12.75">
      <c r="A236" s="48"/>
      <c r="B236" s="57" t="s">
        <v>68</v>
      </c>
      <c r="C236" s="50">
        <v>0.1</v>
      </c>
      <c r="D236" s="48"/>
      <c r="E236" s="48"/>
      <c r="F236" s="159">
        <f>+ROUND($F$225*C236,2)</f>
        <v>607504.82</v>
      </c>
      <c r="I236" s="194"/>
    </row>
    <row r="237" spans="1:6" s="8" customFormat="1" ht="12.75">
      <c r="A237" s="48"/>
      <c r="B237" s="57" t="s">
        <v>42</v>
      </c>
      <c r="C237" s="51">
        <v>1</v>
      </c>
      <c r="D237" s="153" t="s">
        <v>3</v>
      </c>
      <c r="E237" s="48"/>
      <c r="F237" s="51">
        <v>40000</v>
      </c>
    </row>
    <row r="238" spans="1:6" s="8" customFormat="1" ht="12.75">
      <c r="A238" s="154"/>
      <c r="B238" s="155" t="s">
        <v>23</v>
      </c>
      <c r="C238" s="156"/>
      <c r="D238" s="157"/>
      <c r="E238" s="156"/>
      <c r="F238" s="158">
        <f>SUM(F227:F237)</f>
        <v>3071449.06</v>
      </c>
    </row>
    <row r="239" spans="1:6" s="8" customFormat="1" ht="12.75">
      <c r="A239" s="141"/>
      <c r="B239" s="2"/>
      <c r="C239" s="38"/>
      <c r="D239" s="142"/>
      <c r="E239" s="38"/>
      <c r="F239" s="143"/>
    </row>
    <row r="240" spans="1:6" s="8" customFormat="1" ht="12.75">
      <c r="A240" s="155"/>
      <c r="B240" s="155" t="s">
        <v>129</v>
      </c>
      <c r="C240" s="167"/>
      <c r="D240" s="168"/>
      <c r="E240" s="167"/>
      <c r="F240" s="169">
        <f>+F225+F238</f>
        <v>9146497.27</v>
      </c>
    </row>
    <row r="241" spans="1:6" s="8" customFormat="1" ht="12.75">
      <c r="A241" s="2"/>
      <c r="B241" s="2"/>
      <c r="C241" s="160"/>
      <c r="D241" s="161"/>
      <c r="E241" s="160"/>
      <c r="F241" s="162"/>
    </row>
    <row r="242" spans="1:6" s="8" customFormat="1" ht="12.75">
      <c r="A242" s="170"/>
      <c r="B242" s="170" t="s">
        <v>130</v>
      </c>
      <c r="C242" s="171"/>
      <c r="D242" s="172"/>
      <c r="E242" s="171"/>
      <c r="F242" s="173">
        <f>+F240</f>
        <v>9146497.27</v>
      </c>
    </row>
    <row r="243" spans="1:6" s="8" customFormat="1" ht="12.75">
      <c r="A243" s="163"/>
      <c r="B243" s="163"/>
      <c r="C243" s="164"/>
      <c r="D243" s="165"/>
      <c r="E243" s="164"/>
      <c r="F243" s="166"/>
    </row>
    <row r="244" spans="1:6" s="8" customFormat="1" ht="12.75">
      <c r="A244" s="163"/>
      <c r="B244" s="163"/>
      <c r="C244" s="164"/>
      <c r="D244" s="165"/>
      <c r="E244" s="164"/>
      <c r="F244" s="166"/>
    </row>
    <row r="245" spans="1:6" s="8" customFormat="1" ht="12.75">
      <c r="A245" s="163"/>
      <c r="B245" s="163"/>
      <c r="C245" s="164"/>
      <c r="D245" s="165"/>
      <c r="E245" s="164"/>
      <c r="F245" s="166"/>
    </row>
    <row r="246" spans="1:6" s="8" customFormat="1" ht="12.75">
      <c r="A246" s="163"/>
      <c r="B246" s="163"/>
      <c r="C246" s="164"/>
      <c r="D246" s="165"/>
      <c r="E246" s="164"/>
      <c r="F246" s="166"/>
    </row>
    <row r="247" spans="1:6" s="8" customFormat="1" ht="12.75">
      <c r="A247" s="7"/>
      <c r="B247" s="7"/>
      <c r="C247" s="26"/>
      <c r="D247" s="192"/>
      <c r="E247" s="26"/>
      <c r="F247" s="193"/>
    </row>
    <row r="248" spans="1:6" s="8" customFormat="1" ht="12.75">
      <c r="A248" s="296" t="s">
        <v>132</v>
      </c>
      <c r="B248" s="296"/>
      <c r="C248" s="297" t="s">
        <v>133</v>
      </c>
      <c r="D248" s="297"/>
      <c r="E248" s="297"/>
      <c r="F248" s="297"/>
    </row>
    <row r="249" spans="1:6" s="8" customFormat="1" ht="12.75">
      <c r="A249" s="7"/>
      <c r="B249" s="7"/>
      <c r="C249" s="26"/>
      <c r="D249" s="192"/>
      <c r="E249" s="26"/>
      <c r="F249" s="193"/>
    </row>
    <row r="250" spans="1:6" s="8" customFormat="1" ht="12.75">
      <c r="A250" s="7"/>
      <c r="B250" s="7"/>
      <c r="C250" s="26"/>
      <c r="D250" s="192"/>
      <c r="E250" s="26"/>
      <c r="F250" s="193"/>
    </row>
    <row r="251" spans="1:6" s="8" customFormat="1" ht="12.75">
      <c r="A251" s="7"/>
      <c r="B251" s="7"/>
      <c r="C251" s="26"/>
      <c r="D251" s="192"/>
      <c r="E251" s="26"/>
      <c r="F251" s="193"/>
    </row>
    <row r="252" spans="1:6" ht="12.75">
      <c r="A252" s="296" t="s">
        <v>134</v>
      </c>
      <c r="B252" s="296"/>
      <c r="C252" s="297" t="s">
        <v>163</v>
      </c>
      <c r="D252" s="297"/>
      <c r="E252" s="297"/>
      <c r="F252" s="297"/>
    </row>
    <row r="253" spans="1:6" ht="12.75">
      <c r="A253" s="7" t="s">
        <v>135</v>
      </c>
      <c r="B253" s="7"/>
      <c r="C253" s="295" t="s">
        <v>136</v>
      </c>
      <c r="D253" s="295"/>
      <c r="E253" s="295"/>
      <c r="F253" s="295"/>
    </row>
    <row r="254" spans="1:6" ht="12.75">
      <c r="A254" s="7"/>
      <c r="B254" s="7"/>
      <c r="C254" s="26"/>
      <c r="D254" s="192"/>
      <c r="E254" s="26"/>
      <c r="F254" s="193"/>
    </row>
    <row r="255" spans="1:6" ht="12.75">
      <c r="A255" s="7"/>
      <c r="B255" s="7"/>
      <c r="C255" s="26"/>
      <c r="D255" s="192"/>
      <c r="E255" s="26"/>
      <c r="F255" s="193"/>
    </row>
    <row r="256" spans="1:6" ht="12.75">
      <c r="A256" s="7"/>
      <c r="B256" s="7"/>
      <c r="C256" s="26"/>
      <c r="D256" s="192"/>
      <c r="E256" s="26"/>
      <c r="F256" s="193"/>
    </row>
    <row r="257" spans="1:6" ht="12.75">
      <c r="A257" s="7"/>
      <c r="B257" s="7"/>
      <c r="C257" s="26"/>
      <c r="D257" s="192"/>
      <c r="E257" s="26"/>
      <c r="F257" s="193"/>
    </row>
    <row r="258" spans="1:6" ht="12.75">
      <c r="A258" s="7"/>
      <c r="B258" s="7"/>
      <c r="C258" s="26"/>
      <c r="D258" s="192"/>
      <c r="E258" s="26"/>
      <c r="F258" s="193"/>
    </row>
    <row r="259" spans="1:6" ht="12.75">
      <c r="A259" s="296" t="s">
        <v>137</v>
      </c>
      <c r="B259" s="296"/>
      <c r="C259" s="297" t="s">
        <v>138</v>
      </c>
      <c r="D259" s="297"/>
      <c r="E259" s="297"/>
      <c r="F259" s="297"/>
    </row>
    <row r="260" spans="1:6" ht="12.75">
      <c r="A260" s="7"/>
      <c r="B260" s="7"/>
      <c r="C260" s="26"/>
      <c r="D260" s="192"/>
      <c r="E260" s="26"/>
      <c r="F260" s="193"/>
    </row>
    <row r="261" spans="1:6" ht="12.75">
      <c r="A261" s="7"/>
      <c r="B261" s="7"/>
      <c r="C261" s="26"/>
      <c r="D261" s="192"/>
      <c r="E261" s="26"/>
      <c r="F261" s="193"/>
    </row>
    <row r="262" spans="1:6" ht="12.75">
      <c r="A262" s="7"/>
      <c r="B262" s="7"/>
      <c r="C262" s="26"/>
      <c r="D262" s="192"/>
      <c r="E262" s="26"/>
      <c r="F262" s="193"/>
    </row>
    <row r="263" spans="1:6" ht="12.75">
      <c r="A263" s="296" t="s">
        <v>139</v>
      </c>
      <c r="B263" s="296"/>
      <c r="C263" s="297" t="s">
        <v>140</v>
      </c>
      <c r="D263" s="297"/>
      <c r="E263" s="297"/>
      <c r="F263" s="297"/>
    </row>
    <row r="264" spans="1:6" ht="12.75">
      <c r="A264" s="7" t="s">
        <v>141</v>
      </c>
      <c r="B264" s="7"/>
      <c r="C264" s="295" t="s">
        <v>142</v>
      </c>
      <c r="D264" s="295"/>
      <c r="E264" s="295"/>
      <c r="F264" s="295"/>
    </row>
    <row r="265" spans="1:6" ht="12.75">
      <c r="A265" s="7"/>
      <c r="B265" s="7"/>
      <c r="C265" s="26"/>
      <c r="D265" s="192"/>
      <c r="E265" s="26"/>
      <c r="F265" s="193"/>
    </row>
    <row r="266" spans="1:6" ht="12.75">
      <c r="A266" s="7"/>
      <c r="B266" s="7"/>
      <c r="C266" s="26"/>
      <c r="D266" s="192"/>
      <c r="E266" s="26"/>
      <c r="F266" s="193"/>
    </row>
    <row r="267" spans="1:6" ht="12.75">
      <c r="A267" s="7"/>
      <c r="B267" s="7"/>
      <c r="C267" s="26"/>
      <c r="D267" s="192"/>
      <c r="E267" s="26"/>
      <c r="F267" s="193"/>
    </row>
    <row r="268" spans="1:6" ht="12.75">
      <c r="A268" s="8"/>
      <c r="B268" s="8"/>
      <c r="C268" s="26"/>
      <c r="D268" s="8"/>
      <c r="E268" s="26"/>
      <c r="F268" s="26"/>
    </row>
    <row r="269" spans="1:6" ht="12.75">
      <c r="A269" s="8"/>
      <c r="B269" s="8"/>
      <c r="C269" s="26"/>
      <c r="D269" s="8"/>
      <c r="E269" s="26"/>
      <c r="F269" s="26"/>
    </row>
    <row r="270" spans="5:6" ht="12.75">
      <c r="E270" s="27"/>
      <c r="F270" s="27"/>
    </row>
  </sheetData>
  <sheetProtection/>
  <autoFilter ref="A10:F241"/>
  <mergeCells count="141">
    <mergeCell ref="A263:B263"/>
    <mergeCell ref="C264:F264"/>
    <mergeCell ref="A248:B248"/>
    <mergeCell ref="C248:F248"/>
    <mergeCell ref="A252:B252"/>
    <mergeCell ref="C252:F252"/>
    <mergeCell ref="A259:B259"/>
    <mergeCell ref="C259:F259"/>
    <mergeCell ref="C263:F263"/>
    <mergeCell ref="IM4:IR4"/>
    <mergeCell ref="FS4:FX4"/>
    <mergeCell ref="FY4:GD4"/>
    <mergeCell ref="GE4:GJ4"/>
    <mergeCell ref="GK4:GP4"/>
    <mergeCell ref="IS4:IV4"/>
    <mergeCell ref="IA4:IF4"/>
    <mergeCell ref="IG4:IL4"/>
    <mergeCell ref="EC4:EH4"/>
    <mergeCell ref="C253:F253"/>
    <mergeCell ref="HC4:HH4"/>
    <mergeCell ref="HI4:HN4"/>
    <mergeCell ref="HO4:HT4"/>
    <mergeCell ref="HU4:HZ4"/>
    <mergeCell ref="GQ4:GV4"/>
    <mergeCell ref="GW4:HB4"/>
    <mergeCell ref="EI4:EN4"/>
    <mergeCell ref="EO4:ET4"/>
    <mergeCell ref="CS4:CX4"/>
    <mergeCell ref="EU4:EZ4"/>
    <mergeCell ref="FA4:FF4"/>
    <mergeCell ref="FG4:FL4"/>
    <mergeCell ref="FM4:FR4"/>
    <mergeCell ref="CY4:DD4"/>
    <mergeCell ref="DE4:DJ4"/>
    <mergeCell ref="DK4:DP4"/>
    <mergeCell ref="DQ4:DV4"/>
    <mergeCell ref="DW4:EB4"/>
    <mergeCell ref="BI4:BN4"/>
    <mergeCell ref="BO4:BT4"/>
    <mergeCell ref="BU4:BZ4"/>
    <mergeCell ref="CA4:CF4"/>
    <mergeCell ref="CG4:CL4"/>
    <mergeCell ref="CM4:CR4"/>
    <mergeCell ref="Y4:AD4"/>
    <mergeCell ref="AE4:AJ4"/>
    <mergeCell ref="AK4:AP4"/>
    <mergeCell ref="AQ4:AV4"/>
    <mergeCell ref="AW4:BB4"/>
    <mergeCell ref="BC4:BH4"/>
    <mergeCell ref="HO3:HT3"/>
    <mergeCell ref="HU3:HZ3"/>
    <mergeCell ref="IA3:IF3"/>
    <mergeCell ref="IG3:IL3"/>
    <mergeCell ref="IM3:IR3"/>
    <mergeCell ref="IS3:IV3"/>
    <mergeCell ref="GE3:GJ3"/>
    <mergeCell ref="GK3:GP3"/>
    <mergeCell ref="GQ3:GV3"/>
    <mergeCell ref="GW3:HB3"/>
    <mergeCell ref="HC3:HH3"/>
    <mergeCell ref="HI3:HN3"/>
    <mergeCell ref="EU3:EZ3"/>
    <mergeCell ref="FA3:FF3"/>
    <mergeCell ref="FG3:FL3"/>
    <mergeCell ref="FM3:FR3"/>
    <mergeCell ref="FS3:FX3"/>
    <mergeCell ref="FY3:GD3"/>
    <mergeCell ref="DK3:DP3"/>
    <mergeCell ref="DQ3:DV3"/>
    <mergeCell ref="DW3:EB3"/>
    <mergeCell ref="EC3:EH3"/>
    <mergeCell ref="EI3:EN3"/>
    <mergeCell ref="EO3:ET3"/>
    <mergeCell ref="CA3:CF3"/>
    <mergeCell ref="CG3:CL3"/>
    <mergeCell ref="CM3:CR3"/>
    <mergeCell ref="CS3:CX3"/>
    <mergeCell ref="CY3:DD3"/>
    <mergeCell ref="DE3:DJ3"/>
    <mergeCell ref="AQ3:AV3"/>
    <mergeCell ref="AW3:BB3"/>
    <mergeCell ref="BC3:BH3"/>
    <mergeCell ref="BI3:BN3"/>
    <mergeCell ref="BO3:BT3"/>
    <mergeCell ref="BU3:BZ3"/>
    <mergeCell ref="IG2:IL2"/>
    <mergeCell ref="IM2:IR2"/>
    <mergeCell ref="IS2:IV2"/>
    <mergeCell ref="A3:F3"/>
    <mergeCell ref="G3:L3"/>
    <mergeCell ref="M3:R3"/>
    <mergeCell ref="S3:X3"/>
    <mergeCell ref="Y3:AD3"/>
    <mergeCell ref="AE3:AJ3"/>
    <mergeCell ref="AK3:AP3"/>
    <mergeCell ref="GW2:HB2"/>
    <mergeCell ref="HC2:HH2"/>
    <mergeCell ref="HI2:HN2"/>
    <mergeCell ref="HO2:HT2"/>
    <mergeCell ref="HU2:HZ2"/>
    <mergeCell ref="IA2:IF2"/>
    <mergeCell ref="FM2:FR2"/>
    <mergeCell ref="FS2:FX2"/>
    <mergeCell ref="FY2:GD2"/>
    <mergeCell ref="GE2:GJ2"/>
    <mergeCell ref="GK2:GP2"/>
    <mergeCell ref="GQ2:GV2"/>
    <mergeCell ref="EC2:EH2"/>
    <mergeCell ref="EI2:EN2"/>
    <mergeCell ref="EO2:ET2"/>
    <mergeCell ref="EU2:EZ2"/>
    <mergeCell ref="FA2:FF2"/>
    <mergeCell ref="FG2:FL2"/>
    <mergeCell ref="CS2:CX2"/>
    <mergeCell ref="CY2:DD2"/>
    <mergeCell ref="DE2:DJ2"/>
    <mergeCell ref="DK2:DP2"/>
    <mergeCell ref="DQ2:DV2"/>
    <mergeCell ref="DW2:EB2"/>
    <mergeCell ref="BI2:BN2"/>
    <mergeCell ref="BO2:BT2"/>
    <mergeCell ref="BU2:BZ2"/>
    <mergeCell ref="CA2:CF2"/>
    <mergeCell ref="CG2:CL2"/>
    <mergeCell ref="CM2:CR2"/>
    <mergeCell ref="Y2:AD2"/>
    <mergeCell ref="AE2:AJ2"/>
    <mergeCell ref="AK2:AP2"/>
    <mergeCell ref="AQ2:AV2"/>
    <mergeCell ref="AW2:BB2"/>
    <mergeCell ref="BC2:BH2"/>
    <mergeCell ref="A6:F6"/>
    <mergeCell ref="A1:F1"/>
    <mergeCell ref="A2:F2"/>
    <mergeCell ref="G2:L2"/>
    <mergeCell ref="M2:R2"/>
    <mergeCell ref="S2:X2"/>
    <mergeCell ref="A4:F4"/>
    <mergeCell ref="G4:L4"/>
    <mergeCell ref="M4:R4"/>
    <mergeCell ref="S4:X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scale="95" r:id="rId2"/>
  <rowBreaks count="6" manualBreakCount="6">
    <brk id="48" max="5" man="1"/>
    <brk id="85" max="5" man="1"/>
    <brk id="119" max="5" man="1"/>
    <brk id="159" max="5" man="1"/>
    <brk id="194" max="5" man="1"/>
    <brk id="224" max="5" man="1"/>
  </rowBreaks>
  <ignoredErrors>
    <ignoredError sqref="E73 E94 E150" unlockedFormula="1"/>
    <ignoredError sqref="F40 F109 F16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77"/>
  <sheetViews>
    <sheetView zoomScalePageLayoutView="0" workbookViewId="0" topLeftCell="A40">
      <selection activeCell="I40" sqref="I40"/>
    </sheetView>
  </sheetViews>
  <sheetFormatPr defaultColWidth="11.421875" defaultRowHeight="12.75"/>
  <cols>
    <col min="3" max="3" width="16.140625" style="0" customWidth="1"/>
  </cols>
  <sheetData>
    <row r="3" spans="1:17" ht="20.25">
      <c r="A3" s="67"/>
      <c r="B3" s="67"/>
      <c r="C3" s="67"/>
      <c r="D3" s="67"/>
      <c r="E3" s="67"/>
      <c r="F3" s="67"/>
      <c r="G3" s="67"/>
      <c r="H3" s="68"/>
      <c r="I3" s="68"/>
      <c r="J3" s="69"/>
      <c r="K3" s="69"/>
      <c r="L3" s="70"/>
      <c r="M3" s="70"/>
      <c r="N3" s="70"/>
      <c r="O3" s="70"/>
      <c r="P3" s="70"/>
      <c r="Q3" s="70"/>
    </row>
    <row r="4" spans="1:17" ht="18.75" thickBot="1">
      <c r="A4" s="71"/>
      <c r="B4" s="72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1"/>
      <c r="Q4" s="71"/>
    </row>
    <row r="5" spans="1:17" ht="13.5" thickBot="1">
      <c r="A5" s="74"/>
      <c r="B5" s="72"/>
      <c r="C5" s="72"/>
      <c r="D5" s="72"/>
      <c r="E5" s="300" t="s">
        <v>69</v>
      </c>
      <c r="F5" s="301"/>
      <c r="G5" s="75"/>
      <c r="H5" s="300" t="s">
        <v>70</v>
      </c>
      <c r="I5" s="301"/>
      <c r="J5" s="75"/>
      <c r="K5" s="300" t="s">
        <v>71</v>
      </c>
      <c r="L5" s="301"/>
      <c r="M5" s="75"/>
      <c r="N5" s="300" t="s">
        <v>72</v>
      </c>
      <c r="O5" s="301"/>
      <c r="P5" s="76"/>
      <c r="Q5" s="71"/>
    </row>
    <row r="6" spans="1:17" ht="13.5" thickBot="1">
      <c r="A6" s="74"/>
      <c r="B6" s="72"/>
      <c r="C6" s="77" t="s">
        <v>73</v>
      </c>
      <c r="D6" s="72"/>
      <c r="E6" s="78" t="s">
        <v>74</v>
      </c>
      <c r="F6" s="79" t="s">
        <v>75</v>
      </c>
      <c r="G6" s="75"/>
      <c r="H6" s="78" t="s">
        <v>74</v>
      </c>
      <c r="I6" s="79" t="s">
        <v>75</v>
      </c>
      <c r="J6" s="75"/>
      <c r="K6" s="78" t="s">
        <v>74</v>
      </c>
      <c r="L6" s="79" t="s">
        <v>75</v>
      </c>
      <c r="M6" s="75"/>
      <c r="N6" s="78" t="s">
        <v>74</v>
      </c>
      <c r="O6" s="79" t="s">
        <v>76</v>
      </c>
      <c r="P6" s="76"/>
      <c r="Q6" s="71"/>
    </row>
    <row r="7" spans="1:17" ht="12.75">
      <c r="A7" s="80"/>
      <c r="B7" s="81" t="s">
        <v>77</v>
      </c>
      <c r="C7" s="82"/>
      <c r="D7" s="83"/>
      <c r="E7" s="84">
        <v>0.63</v>
      </c>
      <c r="F7" s="85">
        <f aca="true" t="shared" si="0" ref="F7:F23">+E7*C7</f>
        <v>0</v>
      </c>
      <c r="G7" s="83"/>
      <c r="H7" s="86">
        <v>0.06</v>
      </c>
      <c r="I7" s="85">
        <f aca="true" t="shared" si="1" ref="I7:I22">+H7*C7</f>
        <v>0</v>
      </c>
      <c r="J7" s="83"/>
      <c r="K7" s="87">
        <v>0.002</v>
      </c>
      <c r="L7" s="85">
        <f aca="true" t="shared" si="2" ref="L7:L23">+K7*C7</f>
        <v>0</v>
      </c>
      <c r="M7" s="83"/>
      <c r="N7" s="88">
        <v>0.01388</v>
      </c>
      <c r="O7" s="85">
        <f aca="true" t="shared" si="3" ref="O7:O23">+N7*C7</f>
        <v>0</v>
      </c>
      <c r="P7" s="89"/>
      <c r="Q7" s="71"/>
    </row>
    <row r="8" spans="1:17" ht="12.75">
      <c r="A8" s="80"/>
      <c r="B8" s="81" t="s">
        <v>78</v>
      </c>
      <c r="C8" s="24">
        <v>405.3</v>
      </c>
      <c r="D8" s="83"/>
      <c r="E8" s="84">
        <f>0.8*1.08</f>
        <v>0.86</v>
      </c>
      <c r="F8" s="90">
        <f t="shared" si="0"/>
        <v>348.56</v>
      </c>
      <c r="G8" s="83"/>
      <c r="H8" s="91">
        <v>0.06</v>
      </c>
      <c r="I8" s="90">
        <f>+H8*C8</f>
        <v>24.32</v>
      </c>
      <c r="J8" s="83"/>
      <c r="K8" s="92">
        <v>0.0046</v>
      </c>
      <c r="L8" s="90">
        <f t="shared" si="2"/>
        <v>1.86</v>
      </c>
      <c r="M8" s="83"/>
      <c r="N8" s="93">
        <v>0.01786</v>
      </c>
      <c r="O8" s="90">
        <f t="shared" si="3"/>
        <v>7.24</v>
      </c>
      <c r="P8" s="89"/>
      <c r="Q8" s="71"/>
    </row>
    <row r="9" spans="1:17" ht="12.75">
      <c r="A9" s="80"/>
      <c r="B9" s="81" t="s">
        <v>79</v>
      </c>
      <c r="C9" s="268"/>
      <c r="D9" s="83"/>
      <c r="E9" s="84">
        <f>0.8*1.1</f>
        <v>0.88</v>
      </c>
      <c r="F9" s="90">
        <f t="shared" si="0"/>
        <v>0</v>
      </c>
      <c r="G9" s="83"/>
      <c r="H9" s="91">
        <v>0.06</v>
      </c>
      <c r="I9" s="90">
        <f t="shared" si="1"/>
        <v>0</v>
      </c>
      <c r="J9" s="83"/>
      <c r="K9" s="92">
        <v>0.0081</v>
      </c>
      <c r="L9" s="90">
        <f t="shared" si="2"/>
        <v>0</v>
      </c>
      <c r="M9" s="83"/>
      <c r="N9" s="93">
        <v>0.025</v>
      </c>
      <c r="O9" s="90">
        <f t="shared" si="3"/>
        <v>0</v>
      </c>
      <c r="P9" s="89"/>
      <c r="Q9" s="71"/>
    </row>
    <row r="10" spans="1:17" ht="12.75">
      <c r="A10" s="80"/>
      <c r="B10" s="81" t="s">
        <v>80</v>
      </c>
      <c r="C10" s="81"/>
      <c r="D10" s="83"/>
      <c r="E10" s="84">
        <f>0.8*1.15</f>
        <v>0.92</v>
      </c>
      <c r="F10" s="90">
        <f t="shared" si="0"/>
        <v>0</v>
      </c>
      <c r="G10" s="83"/>
      <c r="H10" s="91">
        <v>0.07</v>
      </c>
      <c r="I10" s="90">
        <f>+H10*C10</f>
        <v>0</v>
      </c>
      <c r="J10" s="83"/>
      <c r="K10" s="92">
        <v>0.0182</v>
      </c>
      <c r="L10" s="90">
        <f t="shared" si="2"/>
        <v>0</v>
      </c>
      <c r="M10" s="83"/>
      <c r="N10" s="93">
        <v>0.0781</v>
      </c>
      <c r="O10" s="90">
        <f t="shared" si="3"/>
        <v>0</v>
      </c>
      <c r="P10" s="89"/>
      <c r="Q10" s="71"/>
    </row>
    <row r="11" spans="1:17" ht="12.75">
      <c r="A11" s="80"/>
      <c r="B11" s="81" t="s">
        <v>81</v>
      </c>
      <c r="C11" s="81">
        <v>463.2</v>
      </c>
      <c r="D11" s="83"/>
      <c r="E11" s="84">
        <f>0.8*1.2</f>
        <v>0.96</v>
      </c>
      <c r="F11" s="90">
        <f t="shared" si="0"/>
        <v>444.67</v>
      </c>
      <c r="G11" s="83"/>
      <c r="H11" s="91">
        <v>0.075</v>
      </c>
      <c r="I11" s="90">
        <f>+H11*C11</f>
        <v>34.74</v>
      </c>
      <c r="J11" s="83"/>
      <c r="K11" s="92">
        <v>0.0324</v>
      </c>
      <c r="L11" s="90">
        <f t="shared" si="2"/>
        <v>15.01</v>
      </c>
      <c r="M11" s="83"/>
      <c r="N11" s="93">
        <v>0.156</v>
      </c>
      <c r="O11" s="90">
        <f t="shared" si="3"/>
        <v>72.26</v>
      </c>
      <c r="P11" s="89"/>
      <c r="Q11" s="71"/>
    </row>
    <row r="12" spans="1:17" ht="12.75">
      <c r="A12" s="80"/>
      <c r="B12" s="81" t="s">
        <v>82</v>
      </c>
      <c r="C12" s="81"/>
      <c r="D12" s="83"/>
      <c r="E12" s="84">
        <v>1</v>
      </c>
      <c r="F12" s="90">
        <f>+E12*C12</f>
        <v>0</v>
      </c>
      <c r="G12" s="83"/>
      <c r="H12" s="91">
        <v>0.08</v>
      </c>
      <c r="I12" s="90">
        <f>+H12*C12</f>
        <v>0</v>
      </c>
      <c r="J12" s="83"/>
      <c r="K12" s="92">
        <v>0.0507</v>
      </c>
      <c r="L12" s="90">
        <f>+K12*C12</f>
        <v>0</v>
      </c>
      <c r="M12" s="83"/>
      <c r="N12" s="93">
        <v>0.2343</v>
      </c>
      <c r="O12" s="90">
        <f t="shared" si="3"/>
        <v>0</v>
      </c>
      <c r="P12" s="89"/>
      <c r="Q12" s="71"/>
    </row>
    <row r="13" spans="1:17" ht="12.75">
      <c r="A13" s="80"/>
      <c r="B13" s="81" t="s">
        <v>83</v>
      </c>
      <c r="C13" s="81"/>
      <c r="D13" s="83"/>
      <c r="E13" s="84">
        <v>1.11</v>
      </c>
      <c r="F13" s="90">
        <f t="shared" si="0"/>
        <v>0</v>
      </c>
      <c r="G13" s="83"/>
      <c r="H13" s="91">
        <v>0.085</v>
      </c>
      <c r="I13" s="90">
        <f t="shared" si="1"/>
        <v>0</v>
      </c>
      <c r="J13" s="83"/>
      <c r="K13" s="92">
        <v>0.073</v>
      </c>
      <c r="L13" s="90">
        <f t="shared" si="2"/>
        <v>0</v>
      </c>
      <c r="M13" s="83"/>
      <c r="N13" s="93">
        <v>0.3125</v>
      </c>
      <c r="O13" s="90">
        <f t="shared" si="3"/>
        <v>0</v>
      </c>
      <c r="P13" s="89"/>
      <c r="Q13" s="71"/>
    </row>
    <row r="14" spans="1:17" ht="12.75">
      <c r="A14" s="80"/>
      <c r="B14" s="81" t="s">
        <v>84</v>
      </c>
      <c r="C14" s="81"/>
      <c r="D14" s="83"/>
      <c r="E14" s="84">
        <v>1.22</v>
      </c>
      <c r="F14" s="90">
        <f t="shared" si="0"/>
        <v>0</v>
      </c>
      <c r="G14" s="83"/>
      <c r="H14" s="91">
        <v>0.09</v>
      </c>
      <c r="I14" s="90">
        <f t="shared" si="1"/>
        <v>0</v>
      </c>
      <c r="J14" s="83"/>
      <c r="K14" s="92">
        <v>0.0993</v>
      </c>
      <c r="L14" s="90">
        <f t="shared" si="2"/>
        <v>0</v>
      </c>
      <c r="M14" s="83"/>
      <c r="N14" s="93"/>
      <c r="O14" s="90">
        <f t="shared" si="3"/>
        <v>0</v>
      </c>
      <c r="P14" s="89"/>
      <c r="Q14" s="71"/>
    </row>
    <row r="15" spans="1:17" ht="12.75">
      <c r="A15" s="80"/>
      <c r="B15" s="81" t="s">
        <v>85</v>
      </c>
      <c r="C15" s="81"/>
      <c r="D15" s="83"/>
      <c r="E15" s="84">
        <v>1.4</v>
      </c>
      <c r="F15" s="90">
        <f t="shared" si="0"/>
        <v>0</v>
      </c>
      <c r="G15" s="83"/>
      <c r="H15" s="91">
        <v>0.1</v>
      </c>
      <c r="I15" s="90">
        <f t="shared" si="1"/>
        <v>0</v>
      </c>
      <c r="J15" s="83"/>
      <c r="K15" s="92">
        <v>0.1297</v>
      </c>
      <c r="L15" s="90">
        <f t="shared" si="2"/>
        <v>0</v>
      </c>
      <c r="M15" s="83"/>
      <c r="N15" s="93">
        <v>0.4166</v>
      </c>
      <c r="O15" s="90">
        <f t="shared" si="3"/>
        <v>0</v>
      </c>
      <c r="P15" s="89"/>
      <c r="Q15" s="71"/>
    </row>
    <row r="16" spans="1:17" ht="12.75">
      <c r="A16" s="80"/>
      <c r="B16" s="81" t="s">
        <v>86</v>
      </c>
      <c r="C16" s="81"/>
      <c r="D16" s="83"/>
      <c r="E16" s="84">
        <v>1.67</v>
      </c>
      <c r="F16" s="90">
        <f t="shared" si="0"/>
        <v>0</v>
      </c>
      <c r="G16" s="83"/>
      <c r="H16" s="91">
        <v>0.115</v>
      </c>
      <c r="I16" s="90">
        <f t="shared" si="1"/>
        <v>0</v>
      </c>
      <c r="J16" s="83"/>
      <c r="K16" s="92">
        <v>0.1642</v>
      </c>
      <c r="L16" s="90">
        <f t="shared" si="2"/>
        <v>0</v>
      </c>
      <c r="M16" s="83"/>
      <c r="N16" s="93"/>
      <c r="O16" s="90">
        <f t="shared" si="3"/>
        <v>0</v>
      </c>
      <c r="P16" s="89"/>
      <c r="Q16" s="71"/>
    </row>
    <row r="17" spans="1:17" ht="12.75">
      <c r="A17" s="80"/>
      <c r="B17" s="81" t="s">
        <v>87</v>
      </c>
      <c r="C17" s="81"/>
      <c r="D17" s="83"/>
      <c r="E17" s="84">
        <v>1.8</v>
      </c>
      <c r="F17" s="90">
        <f t="shared" si="0"/>
        <v>0</v>
      </c>
      <c r="G17" s="83"/>
      <c r="H17" s="91">
        <v>0.12</v>
      </c>
      <c r="I17" s="90">
        <f t="shared" si="1"/>
        <v>0</v>
      </c>
      <c r="J17" s="83"/>
      <c r="K17" s="92">
        <v>0.2027</v>
      </c>
      <c r="L17" s="90">
        <f t="shared" si="2"/>
        <v>0</v>
      </c>
      <c r="M17" s="83"/>
      <c r="N17" s="93"/>
      <c r="O17" s="90">
        <f t="shared" si="3"/>
        <v>0</v>
      </c>
      <c r="P17" s="89"/>
      <c r="Q17" s="71"/>
    </row>
    <row r="18" spans="1:17" ht="12.75">
      <c r="A18" s="80"/>
      <c r="B18" s="81" t="s">
        <v>88</v>
      </c>
      <c r="C18" s="81"/>
      <c r="D18" s="83"/>
      <c r="E18" s="84">
        <v>2.15</v>
      </c>
      <c r="F18" s="90">
        <f t="shared" si="0"/>
        <v>0</v>
      </c>
      <c r="G18" s="83"/>
      <c r="H18" s="91"/>
      <c r="I18" s="90">
        <f t="shared" si="1"/>
        <v>0</v>
      </c>
      <c r="J18" s="83"/>
      <c r="K18" s="92">
        <v>0.2919</v>
      </c>
      <c r="L18" s="90">
        <f t="shared" si="2"/>
        <v>0</v>
      </c>
      <c r="M18" s="83"/>
      <c r="N18" s="93"/>
      <c r="O18" s="90">
        <f t="shared" si="3"/>
        <v>0</v>
      </c>
      <c r="P18" s="89"/>
      <c r="Q18" s="71"/>
    </row>
    <row r="19" spans="1:17" ht="12.75">
      <c r="A19" s="80"/>
      <c r="B19" s="81" t="s">
        <v>89</v>
      </c>
      <c r="C19" s="81"/>
      <c r="D19" s="83"/>
      <c r="E19" s="84">
        <v>2.78</v>
      </c>
      <c r="F19" s="90">
        <f t="shared" si="0"/>
        <v>0</v>
      </c>
      <c r="G19" s="83"/>
      <c r="H19" s="91"/>
      <c r="I19" s="90">
        <f t="shared" si="1"/>
        <v>0</v>
      </c>
      <c r="J19" s="83"/>
      <c r="K19" s="92">
        <v>0.456</v>
      </c>
      <c r="L19" s="90">
        <f t="shared" si="2"/>
        <v>0</v>
      </c>
      <c r="M19" s="83"/>
      <c r="N19" s="93"/>
      <c r="O19" s="90">
        <f t="shared" si="3"/>
        <v>0</v>
      </c>
      <c r="P19" s="89"/>
      <c r="Q19" s="71"/>
    </row>
    <row r="20" spans="1:17" ht="12.75">
      <c r="A20" s="80"/>
      <c r="B20" s="81" t="s">
        <v>90</v>
      </c>
      <c r="C20" s="81"/>
      <c r="D20" s="83"/>
      <c r="E20" s="84">
        <v>3.72</v>
      </c>
      <c r="F20" s="90">
        <f t="shared" si="0"/>
        <v>0</v>
      </c>
      <c r="G20" s="83"/>
      <c r="H20" s="91"/>
      <c r="I20" s="90">
        <f t="shared" si="1"/>
        <v>0</v>
      </c>
      <c r="J20" s="83"/>
      <c r="K20" s="92">
        <v>0.6567</v>
      </c>
      <c r="L20" s="90">
        <f t="shared" si="2"/>
        <v>0</v>
      </c>
      <c r="M20" s="83"/>
      <c r="N20" s="93"/>
      <c r="O20" s="90">
        <f t="shared" si="3"/>
        <v>0</v>
      </c>
      <c r="P20" s="89"/>
      <c r="Q20" s="71"/>
    </row>
    <row r="21" spans="1:17" ht="12.75">
      <c r="A21" s="80"/>
      <c r="B21" s="81" t="s">
        <v>91</v>
      </c>
      <c r="C21" s="81"/>
      <c r="D21" s="83"/>
      <c r="E21" s="84">
        <v>3.95</v>
      </c>
      <c r="F21" s="90">
        <f t="shared" si="0"/>
        <v>0</v>
      </c>
      <c r="G21" s="83"/>
      <c r="H21" s="91"/>
      <c r="I21" s="90">
        <f t="shared" si="1"/>
        <v>0</v>
      </c>
      <c r="J21" s="83"/>
      <c r="K21" s="92">
        <v>0.7317</v>
      </c>
      <c r="L21" s="90">
        <f t="shared" si="2"/>
        <v>0</v>
      </c>
      <c r="M21" s="83"/>
      <c r="N21" s="93"/>
      <c r="O21" s="90">
        <f t="shared" si="3"/>
        <v>0</v>
      </c>
      <c r="P21" s="89"/>
      <c r="Q21" s="71"/>
    </row>
    <row r="22" spans="1:17" ht="12.75">
      <c r="A22" s="80"/>
      <c r="B22" s="81" t="s">
        <v>92</v>
      </c>
      <c r="C22" s="81"/>
      <c r="D22" s="83"/>
      <c r="E22" s="84">
        <v>4.16</v>
      </c>
      <c r="F22" s="90">
        <f t="shared" si="0"/>
        <v>0</v>
      </c>
      <c r="G22" s="83"/>
      <c r="H22" s="91"/>
      <c r="I22" s="90">
        <f t="shared" si="1"/>
        <v>0</v>
      </c>
      <c r="J22" s="83"/>
      <c r="K22" s="92">
        <v>0.8107</v>
      </c>
      <c r="L22" s="90">
        <f t="shared" si="2"/>
        <v>0</v>
      </c>
      <c r="M22" s="83"/>
      <c r="N22" s="93"/>
      <c r="O22" s="90">
        <f t="shared" si="3"/>
        <v>0</v>
      </c>
      <c r="P22" s="89"/>
      <c r="Q22" s="71"/>
    </row>
    <row r="23" spans="1:17" ht="13.5" thickBot="1">
      <c r="A23" s="80"/>
      <c r="B23" s="94" t="s">
        <v>93</v>
      </c>
      <c r="C23" s="94"/>
      <c r="D23" s="83"/>
      <c r="E23" s="84">
        <v>4.36</v>
      </c>
      <c r="F23" s="90">
        <f t="shared" si="0"/>
        <v>0</v>
      </c>
      <c r="G23" s="83"/>
      <c r="H23" s="91"/>
      <c r="I23" s="90">
        <f>+H23*C23</f>
        <v>0</v>
      </c>
      <c r="J23" s="83"/>
      <c r="K23" s="92">
        <v>0.8938</v>
      </c>
      <c r="L23" s="90">
        <f t="shared" si="2"/>
        <v>0</v>
      </c>
      <c r="M23" s="83"/>
      <c r="N23" s="93"/>
      <c r="O23" s="90">
        <f t="shared" si="3"/>
        <v>0</v>
      </c>
      <c r="P23" s="89"/>
      <c r="Q23" s="71"/>
    </row>
    <row r="24" spans="1:17" ht="16.5" thickBot="1">
      <c r="A24" s="95" t="s">
        <v>94</v>
      </c>
      <c r="B24" s="96"/>
      <c r="C24" s="97">
        <f>SUM(C7:C23)</f>
        <v>868.5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9"/>
      <c r="Q24" s="71"/>
    </row>
    <row r="25" spans="1:17" ht="13.5" thickBot="1">
      <c r="A25" s="98"/>
      <c r="B25" s="83"/>
      <c r="C25" s="99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9"/>
      <c r="Q25" s="71"/>
    </row>
    <row r="26" spans="1:17" ht="16.5" thickBot="1">
      <c r="A26" s="89"/>
      <c r="B26" s="83"/>
      <c r="C26" s="100" t="s">
        <v>95</v>
      </c>
      <c r="D26" s="80"/>
      <c r="E26" s="101" t="s">
        <v>96</v>
      </c>
      <c r="F26" s="97">
        <f>SUM(F7:F23)</f>
        <v>793.23</v>
      </c>
      <c r="G26" s="102"/>
      <c r="H26" s="103" t="s">
        <v>97</v>
      </c>
      <c r="I26" s="97">
        <f>SUM(I7:I23)</f>
        <v>59.06</v>
      </c>
      <c r="J26" s="102"/>
      <c r="K26" s="101" t="s">
        <v>98</v>
      </c>
      <c r="L26" s="97">
        <f>SUM(L7:L23)</f>
        <v>16.87</v>
      </c>
      <c r="M26" s="102"/>
      <c r="N26" s="101" t="s">
        <v>99</v>
      </c>
      <c r="O26" s="97">
        <f>(SUM(O7:O23)/6)*0.25</f>
        <v>3.31</v>
      </c>
      <c r="P26" s="89"/>
      <c r="Q26" s="71"/>
    </row>
    <row r="27" spans="1:17" ht="13.5" thickBot="1">
      <c r="A27" s="89"/>
      <c r="B27" s="83"/>
      <c r="C27" s="83"/>
      <c r="D27" s="83"/>
      <c r="E27" s="83"/>
      <c r="F27" s="104"/>
      <c r="G27" s="89"/>
      <c r="H27" s="89"/>
      <c r="I27" s="89"/>
      <c r="J27" s="83"/>
      <c r="K27" s="83"/>
      <c r="L27" s="83"/>
      <c r="M27" s="83"/>
      <c r="N27" s="83"/>
      <c r="O27" s="83"/>
      <c r="P27" s="89"/>
      <c r="Q27" s="71"/>
    </row>
    <row r="28" spans="1:17" ht="16.5" thickBot="1">
      <c r="A28" s="89"/>
      <c r="B28" s="83"/>
      <c r="C28" s="105" t="s">
        <v>100</v>
      </c>
      <c r="D28" s="106"/>
      <c r="E28" s="106"/>
      <c r="F28" s="106"/>
      <c r="G28" s="106"/>
      <c r="H28" s="107"/>
      <c r="I28" s="108">
        <f>(F26-I26-L26)*0.95</f>
        <v>681.44</v>
      </c>
      <c r="J28" s="83"/>
      <c r="K28" s="83"/>
      <c r="L28" s="83"/>
      <c r="M28" s="83"/>
      <c r="N28" s="83"/>
      <c r="O28" s="83"/>
      <c r="P28" s="89"/>
      <c r="Q28" s="71"/>
    </row>
    <row r="29" spans="1:17" ht="13.5" thickBot="1">
      <c r="A29" s="89"/>
      <c r="B29" s="83"/>
      <c r="C29" s="83"/>
      <c r="D29" s="83"/>
      <c r="E29" s="83"/>
      <c r="F29" s="104"/>
      <c r="G29" s="89"/>
      <c r="H29" s="89"/>
      <c r="I29" s="89"/>
      <c r="J29" s="83"/>
      <c r="K29" s="83"/>
      <c r="L29" s="83"/>
      <c r="M29" s="83"/>
      <c r="N29" s="83"/>
      <c r="O29" s="83"/>
      <c r="P29" s="89"/>
      <c r="Q29" s="71"/>
    </row>
    <row r="30" spans="1:17" ht="16.5" thickBot="1">
      <c r="A30" s="89"/>
      <c r="B30" s="83"/>
      <c r="C30" s="105" t="s">
        <v>101</v>
      </c>
      <c r="D30" s="109"/>
      <c r="E30" s="109"/>
      <c r="F30" s="109"/>
      <c r="G30" s="109"/>
      <c r="H30" s="110"/>
      <c r="I30" s="111">
        <f>((F26-I28)*1.2)</f>
        <v>134.15</v>
      </c>
      <c r="J30" s="83"/>
      <c r="K30" s="83"/>
      <c r="L30" s="83"/>
      <c r="M30" s="83"/>
      <c r="N30" s="83"/>
      <c r="O30" s="83"/>
      <c r="P30" s="89"/>
      <c r="Q30" s="71"/>
    </row>
    <row r="31" spans="1:17" ht="12.75">
      <c r="A31" s="7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9"/>
      <c r="Q31" s="71"/>
    </row>
    <row r="32" spans="1:17" ht="18">
      <c r="A32" s="89"/>
      <c r="B32" s="83"/>
      <c r="C32" s="302" t="s">
        <v>102</v>
      </c>
      <c r="D32" s="302"/>
      <c r="E32" s="302"/>
      <c r="F32" s="302"/>
      <c r="G32" s="83"/>
      <c r="H32" s="83"/>
      <c r="I32" s="83"/>
      <c r="J32" s="83"/>
      <c r="K32" s="83"/>
      <c r="L32" s="83"/>
      <c r="M32" s="83"/>
      <c r="N32" s="83"/>
      <c r="O32" s="83"/>
      <c r="P32" s="89"/>
      <c r="Q32" s="71"/>
    </row>
    <row r="33" spans="1:17" ht="13.5" thickBot="1">
      <c r="A33" s="89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9"/>
      <c r="Q33" s="71"/>
    </row>
    <row r="34" spans="1:17" ht="13.5" thickBot="1">
      <c r="A34" s="89"/>
      <c r="B34" s="104"/>
      <c r="C34" s="112" t="s">
        <v>103</v>
      </c>
      <c r="D34" s="104"/>
      <c r="E34" s="112" t="s">
        <v>104</v>
      </c>
      <c r="F34" s="113" t="s">
        <v>105</v>
      </c>
      <c r="G34" s="83"/>
      <c r="H34" s="83"/>
      <c r="I34" s="83"/>
      <c r="J34" s="83"/>
      <c r="K34" s="83"/>
      <c r="L34" s="83"/>
      <c r="M34" s="83"/>
      <c r="N34" s="83"/>
      <c r="O34" s="83"/>
      <c r="P34" s="89"/>
      <c r="Q34" s="71"/>
    </row>
    <row r="35" spans="1:17" ht="12.75">
      <c r="A35" s="89"/>
      <c r="B35" s="81" t="s">
        <v>77</v>
      </c>
      <c r="C35" s="85">
        <f aca="true" t="shared" si="4" ref="C35:C51">C7</f>
        <v>0</v>
      </c>
      <c r="D35" s="104"/>
      <c r="E35" s="114">
        <v>0.02</v>
      </c>
      <c r="F35" s="115">
        <f aca="true" t="shared" si="5" ref="F35:F51">(E35*C35)+C35</f>
        <v>0</v>
      </c>
      <c r="G35" s="83"/>
      <c r="H35" s="83"/>
      <c r="I35" s="83"/>
      <c r="J35" s="83"/>
      <c r="K35" s="83"/>
      <c r="L35" s="83"/>
      <c r="M35" s="83"/>
      <c r="N35" s="83"/>
      <c r="O35" s="83"/>
      <c r="P35" s="89"/>
      <c r="Q35" s="71"/>
    </row>
    <row r="36" spans="1:17" ht="12.75">
      <c r="A36" s="89"/>
      <c r="B36" s="81" t="s">
        <v>78</v>
      </c>
      <c r="C36" s="85">
        <f t="shared" si="4"/>
        <v>405.3</v>
      </c>
      <c r="D36" s="104"/>
      <c r="E36" s="116">
        <v>0.02</v>
      </c>
      <c r="F36" s="117">
        <f t="shared" si="5"/>
        <v>413.41</v>
      </c>
      <c r="G36" s="83"/>
      <c r="H36" s="83"/>
      <c r="I36" s="83"/>
      <c r="J36" s="83"/>
      <c r="K36" s="83"/>
      <c r="L36" s="83"/>
      <c r="M36" s="83"/>
      <c r="N36" s="83"/>
      <c r="O36" s="83"/>
      <c r="P36" s="89"/>
      <c r="Q36" s="71"/>
    </row>
    <row r="37" spans="1:17" ht="12.75">
      <c r="A37" s="89"/>
      <c r="B37" s="81" t="s">
        <v>79</v>
      </c>
      <c r="C37" s="85">
        <f t="shared" si="4"/>
        <v>0</v>
      </c>
      <c r="D37" s="104"/>
      <c r="E37" s="116">
        <v>0.02</v>
      </c>
      <c r="F37" s="117">
        <f t="shared" si="5"/>
        <v>0</v>
      </c>
      <c r="G37" s="83"/>
      <c r="H37" s="83"/>
      <c r="I37" s="83"/>
      <c r="J37" s="83"/>
      <c r="K37" s="83"/>
      <c r="L37" s="83"/>
      <c r="M37" s="83"/>
      <c r="N37" s="83"/>
      <c r="O37" s="83"/>
      <c r="P37" s="89"/>
      <c r="Q37" s="71"/>
    </row>
    <row r="38" spans="1:17" ht="12.75">
      <c r="A38" s="89"/>
      <c r="B38" s="81" t="s">
        <v>80</v>
      </c>
      <c r="C38" s="85">
        <f t="shared" si="4"/>
        <v>0</v>
      </c>
      <c r="D38" s="104"/>
      <c r="E38" s="116">
        <v>0.03</v>
      </c>
      <c r="F38" s="117">
        <f t="shared" si="5"/>
        <v>0</v>
      </c>
      <c r="G38" s="83"/>
      <c r="H38" s="83"/>
      <c r="I38" s="83"/>
      <c r="J38" s="83"/>
      <c r="K38" s="83"/>
      <c r="L38" s="83"/>
      <c r="M38" s="83"/>
      <c r="N38" s="83"/>
      <c r="O38" s="83"/>
      <c r="P38" s="89"/>
      <c r="Q38" s="71"/>
    </row>
    <row r="39" spans="1:17" ht="12.75">
      <c r="A39" s="89"/>
      <c r="B39" s="81" t="s">
        <v>81</v>
      </c>
      <c r="C39" s="85">
        <f t="shared" si="4"/>
        <v>463.2</v>
      </c>
      <c r="D39" s="104"/>
      <c r="E39" s="116">
        <v>0.03</v>
      </c>
      <c r="F39" s="117">
        <f>(E39*C39)+C39</f>
        <v>477.1</v>
      </c>
      <c r="G39" s="83"/>
      <c r="H39" s="83"/>
      <c r="I39" s="83"/>
      <c r="J39" s="83"/>
      <c r="K39" s="83"/>
      <c r="L39" s="83"/>
      <c r="M39" s="83"/>
      <c r="N39" s="83"/>
      <c r="O39" s="83"/>
      <c r="P39" s="89"/>
      <c r="Q39" s="71"/>
    </row>
    <row r="40" spans="1:17" ht="12.75">
      <c r="A40" s="89"/>
      <c r="B40" s="81" t="s">
        <v>82</v>
      </c>
      <c r="C40" s="85">
        <f t="shared" si="4"/>
        <v>0</v>
      </c>
      <c r="D40" s="104"/>
      <c r="E40" s="116">
        <v>0.04</v>
      </c>
      <c r="F40" s="117">
        <f t="shared" si="5"/>
        <v>0</v>
      </c>
      <c r="G40" s="83"/>
      <c r="H40" s="83"/>
      <c r="I40" s="83"/>
      <c r="J40" s="83"/>
      <c r="K40" s="83"/>
      <c r="L40" s="83"/>
      <c r="M40" s="83"/>
      <c r="N40" s="83"/>
      <c r="O40" s="83"/>
      <c r="P40" s="89"/>
      <c r="Q40" s="71"/>
    </row>
    <row r="41" spans="1:17" ht="12.75">
      <c r="A41" s="89"/>
      <c r="B41" s="81" t="s">
        <v>83</v>
      </c>
      <c r="C41" s="85">
        <f t="shared" si="4"/>
        <v>0</v>
      </c>
      <c r="D41" s="104"/>
      <c r="E41" s="116">
        <v>0.04</v>
      </c>
      <c r="F41" s="117">
        <f t="shared" si="5"/>
        <v>0</v>
      </c>
      <c r="G41" s="83"/>
      <c r="H41" s="83"/>
      <c r="I41" s="83"/>
      <c r="J41" s="83"/>
      <c r="K41" s="83"/>
      <c r="L41" s="83"/>
      <c r="M41" s="83"/>
      <c r="N41" s="83"/>
      <c r="O41" s="83"/>
      <c r="P41" s="89"/>
      <c r="Q41" s="71"/>
    </row>
    <row r="42" spans="1:17" ht="12.75">
      <c r="A42" s="89"/>
      <c r="B42" s="81" t="s">
        <v>84</v>
      </c>
      <c r="C42" s="85">
        <f t="shared" si="4"/>
        <v>0</v>
      </c>
      <c r="D42" s="104"/>
      <c r="E42" s="116">
        <v>0.04</v>
      </c>
      <c r="F42" s="117">
        <f t="shared" si="5"/>
        <v>0</v>
      </c>
      <c r="G42" s="83"/>
      <c r="H42" s="83"/>
      <c r="I42" s="83"/>
      <c r="J42" s="83"/>
      <c r="K42" s="83"/>
      <c r="L42" s="83"/>
      <c r="M42" s="83"/>
      <c r="N42" s="83"/>
      <c r="O42" s="83"/>
      <c r="P42" s="89"/>
      <c r="Q42" s="71"/>
    </row>
    <row r="43" spans="1:17" ht="12.75">
      <c r="A43" s="89"/>
      <c r="B43" s="81" t="s">
        <v>85</v>
      </c>
      <c r="C43" s="85">
        <f t="shared" si="4"/>
        <v>0</v>
      </c>
      <c r="D43" s="104"/>
      <c r="E43" s="116">
        <v>0.05</v>
      </c>
      <c r="F43" s="117">
        <f t="shared" si="5"/>
        <v>0</v>
      </c>
      <c r="G43" s="83"/>
      <c r="H43" s="83"/>
      <c r="I43" s="83"/>
      <c r="J43" s="83"/>
      <c r="K43" s="83"/>
      <c r="L43" s="83"/>
      <c r="M43" s="83"/>
      <c r="N43" s="83"/>
      <c r="O43" s="83"/>
      <c r="P43" s="89"/>
      <c r="Q43" s="71"/>
    </row>
    <row r="44" spans="1:17" ht="12.75">
      <c r="A44" s="89"/>
      <c r="B44" s="81" t="s">
        <v>86</v>
      </c>
      <c r="C44" s="85">
        <f>C16</f>
        <v>0</v>
      </c>
      <c r="D44" s="104"/>
      <c r="E44" s="116">
        <v>0.05</v>
      </c>
      <c r="F44" s="117">
        <f t="shared" si="5"/>
        <v>0</v>
      </c>
      <c r="G44" s="83"/>
      <c r="H44" s="83"/>
      <c r="I44" s="83"/>
      <c r="J44" s="83"/>
      <c r="K44" s="83"/>
      <c r="L44" s="83"/>
      <c r="M44" s="83"/>
      <c r="N44" s="83"/>
      <c r="O44" s="83"/>
      <c r="P44" s="89"/>
      <c r="Q44" s="71"/>
    </row>
    <row r="45" spans="1:17" ht="12.75">
      <c r="A45" s="89"/>
      <c r="B45" s="81" t="s">
        <v>87</v>
      </c>
      <c r="C45" s="85">
        <f>+C17</f>
        <v>0</v>
      </c>
      <c r="D45" s="104"/>
      <c r="E45" s="116">
        <v>0.06</v>
      </c>
      <c r="F45" s="117">
        <f t="shared" si="5"/>
        <v>0</v>
      </c>
      <c r="G45" s="83"/>
      <c r="H45" s="83"/>
      <c r="I45" s="83"/>
      <c r="J45" s="83"/>
      <c r="K45" s="83"/>
      <c r="L45" s="83"/>
      <c r="M45" s="83"/>
      <c r="N45" s="83"/>
      <c r="O45" s="83"/>
      <c r="P45" s="89"/>
      <c r="Q45" s="71"/>
    </row>
    <row r="46" spans="1:17" ht="12.75">
      <c r="A46" s="89"/>
      <c r="B46" s="81" t="s">
        <v>88</v>
      </c>
      <c r="C46" s="85">
        <f t="shared" si="4"/>
        <v>0</v>
      </c>
      <c r="D46" s="104"/>
      <c r="E46" s="116">
        <v>0.07</v>
      </c>
      <c r="F46" s="117">
        <f t="shared" si="5"/>
        <v>0</v>
      </c>
      <c r="G46" s="83"/>
      <c r="H46" s="83"/>
      <c r="I46" s="83"/>
      <c r="J46" s="83"/>
      <c r="K46" s="83"/>
      <c r="L46" s="83"/>
      <c r="M46" s="83"/>
      <c r="N46" s="83"/>
      <c r="O46" s="83"/>
      <c r="P46" s="89"/>
      <c r="Q46" s="71"/>
    </row>
    <row r="47" spans="1:17" ht="12.75">
      <c r="A47" s="89"/>
      <c r="B47" s="81" t="s">
        <v>89</v>
      </c>
      <c r="C47" s="85">
        <f t="shared" si="4"/>
        <v>0</v>
      </c>
      <c r="D47" s="104"/>
      <c r="E47" s="116"/>
      <c r="F47" s="117">
        <f t="shared" si="5"/>
        <v>0</v>
      </c>
      <c r="G47" s="83"/>
      <c r="H47" s="83"/>
      <c r="I47" s="83"/>
      <c r="J47" s="83"/>
      <c r="K47" s="83"/>
      <c r="L47" s="83"/>
      <c r="M47" s="83"/>
      <c r="N47" s="83"/>
      <c r="O47" s="83"/>
      <c r="P47" s="89"/>
      <c r="Q47" s="71"/>
    </row>
    <row r="48" spans="1:17" ht="12.75">
      <c r="A48" s="89"/>
      <c r="B48" s="81" t="s">
        <v>90</v>
      </c>
      <c r="C48" s="85">
        <f t="shared" si="4"/>
        <v>0</v>
      </c>
      <c r="D48" s="104"/>
      <c r="E48" s="116"/>
      <c r="F48" s="117">
        <f t="shared" si="5"/>
        <v>0</v>
      </c>
      <c r="G48" s="83"/>
      <c r="H48" s="83"/>
      <c r="I48" s="83"/>
      <c r="J48" s="83"/>
      <c r="K48" s="83"/>
      <c r="L48" s="83"/>
      <c r="M48" s="83"/>
      <c r="N48" s="83"/>
      <c r="O48" s="83"/>
      <c r="P48" s="89"/>
      <c r="Q48" s="71"/>
    </row>
    <row r="49" spans="1:17" ht="12.75">
      <c r="A49" s="89"/>
      <c r="B49" s="81" t="s">
        <v>91</v>
      </c>
      <c r="C49" s="85">
        <f t="shared" si="4"/>
        <v>0</v>
      </c>
      <c r="D49" s="104"/>
      <c r="E49" s="116"/>
      <c r="F49" s="117">
        <f t="shared" si="5"/>
        <v>0</v>
      </c>
      <c r="G49" s="83"/>
      <c r="H49" s="83"/>
      <c r="I49" s="83"/>
      <c r="J49" s="83"/>
      <c r="K49" s="83"/>
      <c r="L49" s="83"/>
      <c r="M49" s="83"/>
      <c r="N49" s="83"/>
      <c r="O49" s="83"/>
      <c r="P49" s="89"/>
      <c r="Q49" s="71"/>
    </row>
    <row r="50" spans="1:17" ht="12.75">
      <c r="A50" s="89"/>
      <c r="B50" s="81" t="s">
        <v>92</v>
      </c>
      <c r="C50" s="85">
        <f t="shared" si="4"/>
        <v>0</v>
      </c>
      <c r="D50" s="104"/>
      <c r="E50" s="116"/>
      <c r="F50" s="117">
        <f t="shared" si="5"/>
        <v>0</v>
      </c>
      <c r="G50" s="83"/>
      <c r="H50" s="83"/>
      <c r="I50" s="83"/>
      <c r="J50" s="83"/>
      <c r="K50" s="83"/>
      <c r="L50" s="83"/>
      <c r="M50" s="83"/>
      <c r="N50" s="83"/>
      <c r="O50" s="83"/>
      <c r="P50" s="89"/>
      <c r="Q50" s="71"/>
    </row>
    <row r="51" spans="1:17" ht="12.75">
      <c r="A51" s="89"/>
      <c r="B51" s="81" t="s">
        <v>93</v>
      </c>
      <c r="C51" s="85">
        <f t="shared" si="4"/>
        <v>0</v>
      </c>
      <c r="D51" s="104"/>
      <c r="E51" s="116"/>
      <c r="F51" s="117">
        <f t="shared" si="5"/>
        <v>0</v>
      </c>
      <c r="G51" s="83"/>
      <c r="H51" s="83"/>
      <c r="I51" s="83"/>
      <c r="J51" s="83"/>
      <c r="K51" s="83"/>
      <c r="L51" s="83"/>
      <c r="M51" s="83"/>
      <c r="N51" s="83"/>
      <c r="O51" s="83"/>
      <c r="P51" s="89"/>
      <c r="Q51" s="71"/>
    </row>
    <row r="52" spans="1:17" ht="13.5" thickBot="1">
      <c r="A52" s="8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9"/>
      <c r="Q52" s="71"/>
    </row>
    <row r="53" spans="1:17" ht="15.75">
      <c r="A53" s="89"/>
      <c r="B53" s="83"/>
      <c r="C53" s="118" t="s">
        <v>106</v>
      </c>
      <c r="D53" s="119"/>
      <c r="E53" s="119"/>
      <c r="F53" s="119"/>
      <c r="G53" s="119"/>
      <c r="H53" s="119"/>
      <c r="I53" s="120"/>
      <c r="J53" s="83"/>
      <c r="K53" s="83"/>
      <c r="L53" s="83"/>
      <c r="M53" s="83"/>
      <c r="N53" s="83"/>
      <c r="O53" s="83"/>
      <c r="P53" s="89"/>
      <c r="Q53" s="71"/>
    </row>
    <row r="54" spans="1:17" ht="12.75">
      <c r="A54" s="89"/>
      <c r="B54" s="83"/>
      <c r="C54" s="121"/>
      <c r="D54" s="122"/>
      <c r="E54" s="122"/>
      <c r="F54" s="122"/>
      <c r="G54" s="122"/>
      <c r="H54" s="122"/>
      <c r="I54" s="123"/>
      <c r="J54" s="83"/>
      <c r="K54" s="83"/>
      <c r="L54" s="83"/>
      <c r="M54" s="83"/>
      <c r="N54" s="83"/>
      <c r="O54" s="83"/>
      <c r="P54" s="89"/>
      <c r="Q54" s="71"/>
    </row>
    <row r="55" spans="1:17" ht="12.75">
      <c r="A55" s="89"/>
      <c r="B55" s="83"/>
      <c r="C55" s="121" t="s">
        <v>107</v>
      </c>
      <c r="D55" s="122"/>
      <c r="E55" s="122"/>
      <c r="F55" s="124" t="s">
        <v>48</v>
      </c>
      <c r="G55" s="122"/>
      <c r="H55" s="122"/>
      <c r="I55" s="125" t="s">
        <v>108</v>
      </c>
      <c r="J55" s="83"/>
      <c r="K55" s="83"/>
      <c r="L55" s="83"/>
      <c r="M55" s="83"/>
      <c r="N55" s="83"/>
      <c r="O55" s="83"/>
      <c r="P55" s="89"/>
      <c r="Q55" s="71"/>
    </row>
    <row r="56" spans="1:17" ht="12.75">
      <c r="A56" s="89"/>
      <c r="B56" s="83"/>
      <c r="C56" s="126" t="s">
        <v>109</v>
      </c>
      <c r="D56" s="122"/>
      <c r="E56" s="122"/>
      <c r="F56" s="127">
        <v>0.6</v>
      </c>
      <c r="G56" s="122"/>
      <c r="H56" s="128"/>
      <c r="I56" s="129">
        <f>F26*F56</f>
        <v>475.94</v>
      </c>
      <c r="J56" s="83"/>
      <c r="K56" s="83"/>
      <c r="L56" s="83"/>
      <c r="M56" s="83"/>
      <c r="N56" s="83"/>
      <c r="O56" s="83"/>
      <c r="P56" s="89"/>
      <c r="Q56" s="71"/>
    </row>
    <row r="57" spans="1:17" ht="12.75">
      <c r="A57" s="89"/>
      <c r="B57" s="83"/>
      <c r="C57" s="126" t="s">
        <v>110</v>
      </c>
      <c r="D57" s="122"/>
      <c r="E57" s="122"/>
      <c r="F57" s="127">
        <v>0.2</v>
      </c>
      <c r="G57" s="122"/>
      <c r="H57" s="128"/>
      <c r="I57" s="129">
        <f>F26*F57</f>
        <v>158.65</v>
      </c>
      <c r="J57" s="83"/>
      <c r="K57" s="83"/>
      <c r="L57" s="83"/>
      <c r="M57" s="83"/>
      <c r="N57" s="83"/>
      <c r="O57" s="83"/>
      <c r="P57" s="89"/>
      <c r="Q57" s="71"/>
    </row>
    <row r="58" spans="1:17" ht="12.75">
      <c r="A58" s="89"/>
      <c r="B58" s="83"/>
      <c r="C58" s="126" t="s">
        <v>111</v>
      </c>
      <c r="D58" s="122"/>
      <c r="E58" s="122"/>
      <c r="F58" s="127">
        <v>0.2</v>
      </c>
      <c r="G58" s="122"/>
      <c r="H58" s="128"/>
      <c r="I58" s="129">
        <f>F26*F58</f>
        <v>158.65</v>
      </c>
      <c r="J58" s="83"/>
      <c r="K58" s="83"/>
      <c r="L58" s="83"/>
      <c r="M58" s="83"/>
      <c r="N58" s="83"/>
      <c r="O58" s="83"/>
      <c r="P58" s="89"/>
      <c r="Q58" s="71"/>
    </row>
    <row r="59" spans="1:17" ht="12.75">
      <c r="A59" s="89"/>
      <c r="B59" s="83"/>
      <c r="C59" s="126" t="s">
        <v>112</v>
      </c>
      <c r="D59" s="122"/>
      <c r="E59" s="122"/>
      <c r="F59" s="130">
        <v>0</v>
      </c>
      <c r="G59" s="122"/>
      <c r="H59" s="128"/>
      <c r="I59" s="131">
        <f>F26*F59</f>
        <v>0</v>
      </c>
      <c r="J59" s="83"/>
      <c r="K59" s="83"/>
      <c r="L59" s="83"/>
      <c r="M59" s="83"/>
      <c r="N59" s="83"/>
      <c r="O59" s="83"/>
      <c r="P59" s="89"/>
      <c r="Q59" s="71"/>
    </row>
    <row r="60" spans="1:17" ht="13.5" thickBot="1">
      <c r="A60" s="89"/>
      <c r="B60" s="83"/>
      <c r="C60" s="132"/>
      <c r="D60" s="133"/>
      <c r="E60" s="133"/>
      <c r="F60" s="134">
        <f>SUM(F56:F59)</f>
        <v>1</v>
      </c>
      <c r="G60" s="133"/>
      <c r="H60" s="135"/>
      <c r="I60" s="136">
        <f>SUM(I56:I59)</f>
        <v>793.24</v>
      </c>
      <c r="J60" s="83"/>
      <c r="K60" s="83"/>
      <c r="L60" s="83"/>
      <c r="M60" s="83"/>
      <c r="N60" s="83"/>
      <c r="O60" s="83"/>
      <c r="P60" s="89"/>
      <c r="Q60" s="71"/>
    </row>
    <row r="61" spans="1:17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71"/>
    </row>
    <row r="62" spans="1:17" ht="18">
      <c r="A62" s="89"/>
      <c r="B62" s="89"/>
      <c r="C62" s="137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71"/>
    </row>
    <row r="63" spans="1:16" ht="12.7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</row>
    <row r="64" spans="1:16" ht="12.7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</row>
    <row r="65" spans="1:16" ht="12.7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</row>
    <row r="66" spans="1:16" ht="12.7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</row>
    <row r="67" spans="1:16" ht="12.7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</row>
    <row r="68" spans="1:16" ht="12.75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</row>
    <row r="69" spans="1:16" ht="12.7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</row>
    <row r="70" spans="1:16" ht="12.7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</row>
    <row r="71" spans="1:16" ht="12.75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</row>
    <row r="72" spans="1:16" ht="12.7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</row>
    <row r="73" spans="1:16" ht="12.75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</row>
    <row r="74" spans="1:15" ht="12.7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</row>
    <row r="75" spans="1:15" ht="12.7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</row>
    <row r="76" spans="1:15" ht="12.7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</row>
    <row r="77" spans="1:15" ht="12.75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</row>
  </sheetData>
  <sheetProtection/>
  <mergeCells count="5">
    <mergeCell ref="E5:F5"/>
    <mergeCell ref="H5:I5"/>
    <mergeCell ref="K5:L5"/>
    <mergeCell ref="N5:O5"/>
    <mergeCell ref="C32:F3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Esther Castillo Beltrán</dc:creator>
  <cp:keywords/>
  <dc:description/>
  <cp:lastModifiedBy>Mayrassis Massiel Bello Báez</cp:lastModifiedBy>
  <cp:lastPrinted>2020-10-09T17:43:01Z</cp:lastPrinted>
  <dcterms:created xsi:type="dcterms:W3CDTF">2008-12-18T14:18:57Z</dcterms:created>
  <dcterms:modified xsi:type="dcterms:W3CDTF">2020-11-25T18:07:09Z</dcterms:modified>
  <cp:category/>
  <cp:version/>
  <cp:contentType/>
  <cp:contentStatus/>
</cp:coreProperties>
</file>