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6375" activeTab="0"/>
  </bookViews>
  <sheets>
    <sheet name="listado de partid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 localSheetId="0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'[5]PVC'!#REF!</definedName>
    <definedName name="a">'[5]PVC'!#REF!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'[6]M.O.'!#REF!</definedName>
    <definedName name="AA">'[6]M.O.'!#REF!</definedName>
    <definedName name="AC38G40">'[7]LISTADO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'[8]INSU'!$D$9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'[9]INS'!#REF!</definedName>
    <definedName name="ACUEDUCTO">'[9]INS'!#REF!</definedName>
    <definedName name="ACUEDUCTO_8">#REF!</definedName>
    <definedName name="ADA" localSheetId="0">'[10]CUB-10181-3(Rescision)'!#REF!</definedName>
    <definedName name="ADA">'[10]CUB-10181-3(Rescision)'!#REF!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'[8]INSU'!$D$17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'[11]M.O.'!$C$12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 localSheetId="0">#REF!</definedName>
    <definedName name="ALBANIL3">#REF!</definedName>
    <definedName name="ana">#REF!</definedName>
    <definedName name="ana_6">#REF!</definedName>
    <definedName name="analiis" localSheetId="0">'[11]M.O.'!#REF!</definedName>
    <definedName name="analiis">'[11]M.O.'!#REF!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Print_Area" localSheetId="0">'listado de partidas'!$A$1:$F$497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#N/A</definedName>
    <definedName name="as">#N/A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'[9]INS'!#REF!</definedName>
    <definedName name="AYCARP">'[9]INS'!#REF!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'[14]ADDENDA'!#REF!</definedName>
    <definedName name="b">'[14]ADDENDA'!#REF!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'[18]INSU'!$B$42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'[11]M.O.'!$C$9</definedName>
    <definedName name="BRIGADATOPOGRAFICA_6">#REF!</definedName>
    <definedName name="Brillado_pisos" localSheetId="0">#REF!</definedName>
    <definedName name="Brillado_pisos">#REF!</definedName>
    <definedName name="BVNBVNBV" localSheetId="0">'[20]M.O.'!#REF!</definedName>
    <definedName name="BVNBVNBV">'[20]M.O.'!#REF!</definedName>
    <definedName name="BVNBVNBV_6">#REF!</definedName>
    <definedName name="C._ADICIONAL">#N/A</definedName>
    <definedName name="C._ADICIONAL_6">NA()</definedName>
    <definedName name="caballeteasbecto" localSheetId="0">'[21]precios'!#REF!</definedName>
    <definedName name="caballeteasbecto">'[21]precios'!#REF!</definedName>
    <definedName name="caballeteasbecto_8">#REF!</definedName>
    <definedName name="caballeteasbeto" localSheetId="0">'[21]precios'!#REF!</definedName>
    <definedName name="caballeteasbeto">'[21]precios'!#REF!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'[11]M.O.'!#REF!</definedName>
    <definedName name="CARACOL">'[11]M.O.'!#REF!</definedName>
    <definedName name="CARANTEPECHO" localSheetId="0">'[11]M.O.'!#REF!</definedName>
    <definedName name="CARANTEPECHO">'[11]M.O.'!#REF!</definedName>
    <definedName name="CARANTEPECHO_6">#REF!</definedName>
    <definedName name="CARANTEPECHO_8">#REF!</definedName>
    <definedName name="CARCOL30" localSheetId="0">'[11]M.O.'!#REF!</definedName>
    <definedName name="CARCOL30">'[11]M.O.'!#REF!</definedName>
    <definedName name="CARCOL30_6">#REF!</definedName>
    <definedName name="CARCOL30_8">#REF!</definedName>
    <definedName name="CARCOL50" localSheetId="0">'[11]M.O.'!#REF!</definedName>
    <definedName name="CARCOL50">'[11]M.O.'!#REF!</definedName>
    <definedName name="CARCOL50_6">#REF!</definedName>
    <definedName name="CARCOL50_8">#REF!</definedName>
    <definedName name="CARCOL51" localSheetId="0">'[11]M.O.'!#REF!</definedName>
    <definedName name="CARCOL51">'[11]M.O.'!#REF!</definedName>
    <definedName name="CARCOLAMARRE" localSheetId="0">'[11]M.O.'!#REF!</definedName>
    <definedName name="CARCOLAMARRE">'[11]M.O.'!#REF!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'[11]M.O.'!#REF!</definedName>
    <definedName name="CARLOSAPLA">'[11]M.O.'!#REF!</definedName>
    <definedName name="CARLOSAPLA_6">#REF!</definedName>
    <definedName name="CARLOSAPLA_8">#REF!</definedName>
    <definedName name="CARLOSAVARIASAGUAS" localSheetId="0">'[11]M.O.'!#REF!</definedName>
    <definedName name="CARLOSAVARIASAGUAS">'[11]M.O.'!#REF!</definedName>
    <definedName name="CARLOSAVARIASAGUAS_6">#REF!</definedName>
    <definedName name="CARLOSAVARIASAGUAS_8">#REF!</definedName>
    <definedName name="CARMURO" localSheetId="0">'[11]M.O.'!#REF!</definedName>
    <definedName name="CARMURO">'[11]M.O.'!#REF!</definedName>
    <definedName name="CARMURO_6">#REF!</definedName>
    <definedName name="CARMURO_8">#REF!</definedName>
    <definedName name="CARP1" localSheetId="0">'[9]INS'!#REF!</definedName>
    <definedName name="CARP1">'[9]INS'!#REF!</definedName>
    <definedName name="CARP1_6">#REF!</definedName>
    <definedName name="CARP1_8">#REF!</definedName>
    <definedName name="CARP2" localSheetId="0">'[9]INS'!#REF!</definedName>
    <definedName name="CARP2">'[9]INS'!#REF!</definedName>
    <definedName name="CARP2_6">#REF!</definedName>
    <definedName name="CARP2_8">#REF!</definedName>
    <definedName name="CARPDINTEL" localSheetId="0">'[11]M.O.'!#REF!</definedName>
    <definedName name="CARPDINTEL">'[11]M.O.'!#REF!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'[11]M.O.'!#REF!</definedName>
    <definedName name="CARPVIGA2040">'[11]M.O.'!#REF!</definedName>
    <definedName name="CARPVIGA2040_6">#REF!</definedName>
    <definedName name="CARPVIGA2040_8">#REF!</definedName>
    <definedName name="CARPVIGA3050" localSheetId="0">'[11]M.O.'!#REF!</definedName>
    <definedName name="CARPVIGA3050">'[11]M.O.'!#REF!</definedName>
    <definedName name="CARPVIGA3050_6">#REF!</definedName>
    <definedName name="CARPVIGA3050_8">#REF!</definedName>
    <definedName name="CARPVIGA3060" localSheetId="0">'[11]M.O.'!#REF!</definedName>
    <definedName name="CARPVIGA3060">'[11]M.O.'!#REF!</definedName>
    <definedName name="CARPVIGA3060_6">#REF!</definedName>
    <definedName name="CARPVIGA3060_8">#REF!</definedName>
    <definedName name="CARPVIGA4080" localSheetId="0">'[11]M.O.'!#REF!</definedName>
    <definedName name="CARPVIGA4080">'[11]M.O.'!#REF!</definedName>
    <definedName name="CARPVIGA4080_6">#REF!</definedName>
    <definedName name="CARPVIGA4080_8">#REF!</definedName>
    <definedName name="CARRAMPA" localSheetId="0">'[11]M.O.'!#REF!</definedName>
    <definedName name="CARRAMPA">'[11]M.O.'!#REF!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'[11]M.O.'!#REF!</definedName>
    <definedName name="CASABE">'[11]M.O.'!#REF!</definedName>
    <definedName name="CASABE_8">#REF!</definedName>
    <definedName name="CASBESTO" localSheetId="0">'[11]M.O.'!#REF!</definedName>
    <definedName name="CASBESTO">'[11]M.O.'!#REF!</definedName>
    <definedName name="CASBESTO_6">#REF!</definedName>
    <definedName name="CASBESTO_8">#REF!</definedName>
    <definedName name="CBLOCK10" localSheetId="0">'[9]INS'!#REF!</definedName>
    <definedName name="CBLOCK10">'[9]INS'!#REF!</definedName>
    <definedName name="CBLOCK10_6">#REF!</definedName>
    <definedName name="CBLOCK10_8">#REF!</definedName>
    <definedName name="cell">'[23]LISTADO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'[18]INSU'!$B$104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'[8]INSU'!$D$130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'[8]INSU'!$D$131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'[25]INS'!$D$767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'[9]INS'!#REF!</definedName>
    <definedName name="COPIA">'[9]INS'!#REF!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'[14]ADDENDA'!#REF!</definedName>
    <definedName name="cuadro">'[14]ADDENDA'!#REF!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'[11]M.O.'!#REF!</definedName>
    <definedName name="CZINC">'[11]M.O.'!#REF!</definedName>
    <definedName name="CZINC_6">#REF!</definedName>
    <definedName name="CZINC_8">#REF!</definedName>
    <definedName name="D">#REF!</definedName>
    <definedName name="derop" localSheetId="0">#N/A</definedName>
    <definedName name="derop">#N/A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'[8]MO'!$B$256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#N/A</definedName>
    <definedName name="donatelo">#N/A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'[8]MO'!$B$247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'[14]ADDENDA'!#REF!</definedName>
    <definedName name="expl">'[14]ADDENDA'!#REF!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#N/A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'[9]INS'!$D$561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'[6]M.O.'!#REF!</definedName>
    <definedName name="H">'[6]M.O.'!#REF!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'[25]HORM.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'[9]INS'!#REF!</definedName>
    <definedName name="i">'[9]INS'!#REF!</definedName>
    <definedName name="ilma" localSheetId="0">'[11]M.O.'!#REF!</definedName>
    <definedName name="ilma">'[11]M.O.'!#REF!</definedName>
    <definedName name="impresion_2" localSheetId="0">'[29]Directos'!#REF!</definedName>
    <definedName name="impresion_2">'[29]Directos'!#REF!</definedName>
    <definedName name="Imprimir_área_IM">#REF!</definedName>
    <definedName name="Imprimir_área_IM_6">#REF!</definedName>
    <definedName name="ingeniera">#N/A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_HORMIGON_124">'[30]HORM_MOR'!$A$7:$D$7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'[11]M.O.'!#REF!</definedName>
    <definedName name="k">'[11]M.O.'!#REF!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'[18]INSU'!$B$41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_y_Vac_manual">#REF!</definedName>
    <definedName name="Liga_y_Vac_Trompo" localSheetId="0">#REF!</definedName>
    <definedName name="Liga_y_Vac_Trompo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eza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'[11]M.O.'!$C$10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'[8]INSU'!$D$132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'[9]INS'!#REF!</definedName>
    <definedName name="MAESTROCARP">'[9]INS'!#REF!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1a3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'[8]MO'!$B$612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'[9]INS'!#REF!</definedName>
    <definedName name="MOPISOCERAMICA">'[9]INS'!#REF!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'[31]Insumos'!#REF!</definedName>
    <definedName name="NADA">'[31]Insumos'!#REF!</definedName>
    <definedName name="NADA_6">#REF!</definedName>
    <definedName name="NADA_8">#REF!</definedName>
    <definedName name="NINGUNA" localSheetId="0">'[31]Insumos'!#REF!</definedName>
    <definedName name="NINGUNA">'[31]Insumos'!#REF!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num_linhas" localSheetId="0">#REF!</definedName>
    <definedName name="num_linhas">#REF!</definedName>
    <definedName name="o" localSheetId="0">'[9]INS'!#REF!</definedName>
    <definedName name="o">'[9]INS'!#REF!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'[25]SALARIOS'!$C$10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'[33]peso'!#REF!</definedName>
    <definedName name="p">'[33]peso'!#REF!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'[8]MO'!$B$11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'[18]MO'!$B$11</definedName>
    <definedName name="PEONCARP" localSheetId="0">'[9]INS'!#REF!</definedName>
    <definedName name="PEONCARP">'[9]INS'!#REF!</definedName>
    <definedName name="PEONCARP_6">#REF!</definedName>
    <definedName name="PEONCARP_8">#REF!</definedName>
    <definedName name="PERFIL_CUADRADO_34">'[18]INSU'!$B$91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'[25]INS'!$D$770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'[18]INSU'!$B$103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'[18]INSU'!$B$90</definedName>
    <definedName name="PLIGADORA2">'[9]INS'!$D$563</definedName>
    <definedName name="PLIGADORA2_6">#REF!</definedName>
    <definedName name="PLOMERO" localSheetId="0">'[9]INS'!#REF!</definedName>
    <definedName name="PLOMERO">'[9]INS'!#REF!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'[9]INS'!#REF!</definedName>
    <definedName name="PLOMEROAYUDANTE">'[9]INS'!#REF!</definedName>
    <definedName name="PLOMEROAYUDANTE_6">#REF!</definedName>
    <definedName name="PLOMEROAYUDANTE_8">#REF!</definedName>
    <definedName name="PLOMEROOFICIAL" localSheetId="0">'[9]INS'!#REF!</definedName>
    <definedName name="PLOMEROOFICIAL">'[9]INS'!#REF!</definedName>
    <definedName name="PLOMEROOFICIAL_6">#REF!</definedName>
    <definedName name="PLOMEROOFICIAL_8">#REF!</definedName>
    <definedName name="PLYWOOD_34_2CARAS">'[8]INSU'!$D$133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'[21]precios'!#REF!</definedName>
    <definedName name="pmadera2162">'[21]precios'!#REF!</definedName>
    <definedName name="pmadera2162_8">#REF!</definedName>
    <definedName name="po">'[34]PRESUPUESTO'!$O$9:$O$236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'[35]Precios'!$A$4:$F$1576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'[9]INS'!$D$568</definedName>
    <definedName name="PWINCHE2000K_6">#REF!</definedName>
    <definedName name="Q" localSheetId="0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'[37]INS'!#REF!</definedName>
    <definedName name="QQ">'[37]INS'!#REF!</definedName>
    <definedName name="QQQ" localSheetId="0">'[6]M.O.'!#REF!</definedName>
    <definedName name="QQQ">'[6]M.O.'!#REF!</definedName>
    <definedName name="QQQQ">#REF!</definedName>
    <definedName name="QQQQQ">#REF!</definedName>
    <definedName name="qw">'[34]PRESUPUESTO'!$M$10:$AH$731</definedName>
    <definedName name="qwe">'[38]INSU'!$D$133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'[40]COF'!$G$733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'[11]M.O.'!$C$12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'listado de partidas'!$A:$F,'listado de partidas'!$1:$9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'[41]MO'!$B$11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'[37]INS'!$D$561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">#REF!</definedName>
    <definedName name="ZC1_6">#REF!</definedName>
    <definedName name="ZE1">#REF!</definedName>
    <definedName name="ZE1_6">#REF!</definedName>
    <definedName name="ZE2">#REF!</definedName>
    <definedName name="ZE2_6">#REF!</definedName>
    <definedName name="ZE3">#REF!</definedName>
    <definedName name="ZE3_6">#REF!</definedName>
    <definedName name="ZE4">#REF!</definedName>
    <definedName name="ZE4_6">#REF!</definedName>
    <definedName name="ZE5">#REF!</definedName>
    <definedName name="ZE5_6">#REF!</definedName>
    <definedName name="ZE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fullCalcOnLoad="1"/>
</workbook>
</file>

<file path=xl/sharedStrings.xml><?xml version="1.0" encoding="utf-8"?>
<sst xmlns="http://schemas.openxmlformats.org/spreadsheetml/2006/main" count="866" uniqueCount="381">
  <si>
    <t>GASTOS INDIRECTOS</t>
  </si>
  <si>
    <t>P.U. (RD$)</t>
  </si>
  <si>
    <t>A</t>
  </si>
  <si>
    <t>M3</t>
  </si>
  <si>
    <t>UD</t>
  </si>
  <si>
    <t>D E S C R I P C I O N</t>
  </si>
  <si>
    <t>CANTIDAD</t>
  </si>
  <si>
    <t>VALOR (RD$)</t>
  </si>
  <si>
    <t>PART.</t>
  </si>
  <si>
    <t>SUB TOTAL A</t>
  </si>
  <si>
    <t>M</t>
  </si>
  <si>
    <t>CASA DE QUIMICO</t>
  </si>
  <si>
    <t>PINTURA</t>
  </si>
  <si>
    <t>I</t>
  </si>
  <si>
    <t>B</t>
  </si>
  <si>
    <t>PIE</t>
  </si>
  <si>
    <t xml:space="preserve">FLOCULADORES </t>
  </si>
  <si>
    <t xml:space="preserve">FILTRO </t>
  </si>
  <si>
    <t>SUB-TOTAL GENERAL</t>
  </si>
  <si>
    <t xml:space="preserve">TOTAL A CONTRATAR </t>
  </si>
  <si>
    <t>PA</t>
  </si>
  <si>
    <t>VARIOS</t>
  </si>
  <si>
    <t>TOTAL DE COSTOS INDIRECTOS</t>
  </si>
  <si>
    <t xml:space="preserve">SUMINISTRO MATERIAL DE FILTRO </t>
  </si>
  <si>
    <t>II</t>
  </si>
  <si>
    <t>III</t>
  </si>
  <si>
    <t>IV</t>
  </si>
  <si>
    <t>VI</t>
  </si>
  <si>
    <t>M²</t>
  </si>
  <si>
    <t>M³</t>
  </si>
  <si>
    <t>P²</t>
  </si>
  <si>
    <t>MES</t>
  </si>
  <si>
    <t xml:space="preserve">COLOCACIÓN MATERIAL DE FILTRO </t>
  </si>
  <si>
    <t>EXTRACCIÓN MATERIAL FILTRANTE</t>
  </si>
  <si>
    <t>Provincia: SANTIAGO</t>
  </si>
  <si>
    <t>ZONA: V</t>
  </si>
  <si>
    <t>MANTENIMIENTO EN TINAS</t>
  </si>
  <si>
    <t xml:space="preserve">BAÑO (INCLUYE SUMINITRO, INSTALACION Y DESMONTE DE EXISTENTE) </t>
  </si>
  <si>
    <t xml:space="preserve">CANAL DE ENTRADA </t>
  </si>
  <si>
    <t xml:space="preserve">CAMBIO DE LINEA DESDE LAS BOMBAS DOSIFICADORAS HASTA EL DOSIFICADOR </t>
  </si>
  <si>
    <t xml:space="preserve">FLOCULADOR </t>
  </si>
  <si>
    <t xml:space="preserve">SEDIMENTADORES </t>
  </si>
  <si>
    <t>P³</t>
  </si>
  <si>
    <t>FILTROS</t>
  </si>
  <si>
    <t xml:space="preserve">CANALES INTERNOS DESAGUE </t>
  </si>
  <si>
    <t xml:space="preserve">LABORATORIO </t>
  </si>
  <si>
    <t xml:space="preserve">PIE </t>
  </si>
  <si>
    <t>SUB TOTAL B</t>
  </si>
  <si>
    <t>C</t>
  </si>
  <si>
    <t>SUB-TOTAL FASE C</t>
  </si>
  <si>
    <t>TRABAJOS DE ADECUACIÓN</t>
  </si>
  <si>
    <t>P.A.</t>
  </si>
  <si>
    <r>
      <t>P</t>
    </r>
    <r>
      <rPr>
        <sz val="10"/>
        <rFont val="Calibri"/>
        <family val="2"/>
      </rPr>
      <t>³</t>
    </r>
  </si>
  <si>
    <t>P.A</t>
  </si>
  <si>
    <r>
      <t>M</t>
    </r>
    <r>
      <rPr>
        <sz val="10"/>
        <color indexed="8"/>
        <rFont val="Calibri"/>
        <family val="2"/>
      </rPr>
      <t>²</t>
    </r>
  </si>
  <si>
    <t>PRIMER NIVEL</t>
  </si>
  <si>
    <t>TERCER NIVEL</t>
  </si>
  <si>
    <t>SEGUNDO NIVEL</t>
  </si>
  <si>
    <t>1.1.1</t>
  </si>
  <si>
    <t>1.1.2</t>
  </si>
  <si>
    <t>1.1.3</t>
  </si>
  <si>
    <t>2.1.1</t>
  </si>
  <si>
    <t>2.1.2</t>
  </si>
  <si>
    <t>2.1.3</t>
  </si>
  <si>
    <t>2.1.4</t>
  </si>
  <si>
    <t>2.1.5</t>
  </si>
  <si>
    <t>3.1.1</t>
  </si>
  <si>
    <t>3.1.2</t>
  </si>
  <si>
    <t>3.1.3</t>
  </si>
  <si>
    <t>3.1.4</t>
  </si>
  <si>
    <t>3.1.5</t>
  </si>
  <si>
    <t>3.1.6</t>
  </si>
  <si>
    <t>3.1.7</t>
  </si>
  <si>
    <t>INSTALACION ELECTRICA GENERAL</t>
  </si>
  <si>
    <t>TERMINACION DE SUPERFICIE</t>
  </si>
  <si>
    <t>V</t>
  </si>
  <si>
    <t xml:space="preserve">CANAL FUENTE </t>
  </si>
  <si>
    <t xml:space="preserve">SEGUNDO  NIVEL </t>
  </si>
  <si>
    <t xml:space="preserve">          V</t>
  </si>
  <si>
    <r>
      <t>M</t>
    </r>
    <r>
      <rPr>
        <sz val="10"/>
        <rFont val="Calibri"/>
        <family val="2"/>
      </rPr>
      <t>²</t>
    </r>
  </si>
  <si>
    <t>2.1.6</t>
  </si>
  <si>
    <t>SISTEMA DE SULFATO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</si>
  <si>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</si>
  <si>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</si>
  <si>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</si>
  <si>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</si>
  <si>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</si>
  <si>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</si>
  <si>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</si>
  <si>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</si>
  <si>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</si>
  <si>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</si>
  <si>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</si>
  <si>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</si>
  <si>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</si>
  <si>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VALVULAS Y COMPUERTAS</t>
  </si>
  <si>
    <t xml:space="preserve">BAÑO </t>
  </si>
  <si>
    <t>3.2.14</t>
  </si>
  <si>
    <t>3.2.15</t>
  </si>
  <si>
    <t>3.2.16</t>
  </si>
  <si>
    <t>3.2.17</t>
  </si>
  <si>
    <t>3.2.18</t>
  </si>
  <si>
    <t>3.2.19</t>
  </si>
  <si>
    <t>3.2.20</t>
  </si>
  <si>
    <t>CASETA DE CLORO DE 2,000 LBS</t>
  </si>
  <si>
    <t>MOVIMIENTO DE TIERRRA</t>
  </si>
  <si>
    <t>HORMIGÓN ARMADO ( F'c=210 KG/CM² ) EN :</t>
  </si>
  <si>
    <t>MUROS DE BLOCK</t>
  </si>
  <si>
    <t>TERMINACIÓN DE SUPERFICIE:</t>
  </si>
  <si>
    <t>LBS</t>
  </si>
  <si>
    <t>INSTALCIONES ELÉCTRICAS</t>
  </si>
  <si>
    <t xml:space="preserve">SISTEMA DE CLORACIÓN </t>
  </si>
  <si>
    <t>SUMINISTRO DE TUBERÍAS Y PIEZAS</t>
  </si>
  <si>
    <t>3.3.1</t>
  </si>
  <si>
    <t>3.3.3</t>
  </si>
  <si>
    <t>3.3.4</t>
  </si>
  <si>
    <t>3.3.2</t>
  </si>
  <si>
    <t>PRELIMINARES</t>
  </si>
  <si>
    <t>MOVIMIENTO DE TIERRA:</t>
  </si>
  <si>
    <t>HORMIGÓN ARMADO EN:</t>
  </si>
  <si>
    <t>MUROS</t>
  </si>
  <si>
    <t>TERMINACIÓN DE SUPERFICIE</t>
  </si>
  <si>
    <t>Reparación de descanso de 1.20 x 1.00</t>
  </si>
  <si>
    <t>Repicado y bote de cerámica (10.55) m²</t>
  </si>
  <si>
    <t>Inodoro</t>
  </si>
  <si>
    <t>Ducha</t>
  </si>
  <si>
    <t xml:space="preserve">Mano de obra instalación </t>
  </si>
  <si>
    <t xml:space="preserve">Reparación y pulido de pasarelas alrededor de las tinas </t>
  </si>
  <si>
    <t>Demolición y bote de piso en granito (15.50) m2</t>
  </si>
  <si>
    <t>Bomba dosificadora de sulfato tipo diafragma ø3/4" hp (incluye suministro, instalación, transporte y accesorios)</t>
  </si>
  <si>
    <t xml:space="preserve">Difusor de sulfato </t>
  </si>
  <si>
    <t>Tubería de ø2" pvc-sch-40 desde dosificadores de sulfato 3er nivel hasta mezcla rápida 2do nivel</t>
  </si>
  <si>
    <t>Válvula de bola ø1 1/2" pvc</t>
  </si>
  <si>
    <t xml:space="preserve">Unión universal ø2" </t>
  </si>
  <si>
    <t>Válvula de bola ø2" pvc</t>
  </si>
  <si>
    <t>Boquillas de succión ø2" pvc</t>
  </si>
  <si>
    <t xml:space="preserve">Tee ø2" x 2" </t>
  </si>
  <si>
    <t xml:space="preserve">Reducción de ø2" a 1 1/2" </t>
  </si>
  <si>
    <t xml:space="preserve">Unión universal ø1 1/2" </t>
  </si>
  <si>
    <t xml:space="preserve">Tee ø1 1/2" x 1 1/2" </t>
  </si>
  <si>
    <t>Tubería de ø1 1/2 pvc</t>
  </si>
  <si>
    <t>Suministro y colocación de línea de alimentación a tina ( tubería de 1"pvc sch-80)</t>
  </si>
  <si>
    <t>Válvula de bola ø 1" (incluye accesorios)</t>
  </si>
  <si>
    <t>Mano de obra instalación de tuberías, piezas y difusor de sulfato</t>
  </si>
  <si>
    <t xml:space="preserve">Suministro y colocación de agitadores de sulfato con motor eléctrico de 2 hp y aspas metálicas </t>
  </si>
  <si>
    <t xml:space="preserve">Extracción de riel soporte de los agitadores, perfil u (4.50) m </t>
  </si>
  <si>
    <t>Gabinete de piso (pino tratado )</t>
  </si>
  <si>
    <t>Gabinete de pared ( pino tratado )</t>
  </si>
  <si>
    <t>Mantenimiento tope de marmolite</t>
  </si>
  <si>
    <t>Panel de distribución de 8/16 espacio  c/breakers</t>
  </si>
  <si>
    <t>Barandas de escaleras tubo de ø1 1/2" hg</t>
  </si>
  <si>
    <t>Mantenimiento a las huellas 28 peldaños</t>
  </si>
  <si>
    <t>Repique de pañete muros y fino de fondo (incluye bote)</t>
  </si>
  <si>
    <t>Bote de material demolido</t>
  </si>
  <si>
    <t>Construcción de cimacio 0.35 qq/m3</t>
  </si>
  <si>
    <t xml:space="preserve">Fino en fondo de canal de entrada </t>
  </si>
  <si>
    <t>Pañete en muros</t>
  </si>
  <si>
    <t xml:space="preserve">Suministro y colocación válvula de  compuerta de ø8" </t>
  </si>
  <si>
    <t xml:space="preserve">Extracción de  placas de asbesto cemento (63ud) </t>
  </si>
  <si>
    <t>Limpieza con lavado a presión de muros)</t>
  </si>
  <si>
    <t xml:space="preserve">Extracción de placas de asbesto cemento de 1/2" </t>
  </si>
  <si>
    <t>Paneles lamelares (0.6mm &gt;= e ≤1mm)  de pvc (inc. estructura soporte) (suministro e instalación)</t>
  </si>
  <si>
    <t xml:space="preserve">Mantenimiento de compuertas existente de (0.50 x 0.70) incluye cambio de pedestal y eje de acción  </t>
  </si>
  <si>
    <t>Sistema de engranaje o gear para válvula de 12"</t>
  </si>
  <si>
    <t>Suministro y colocación compuerta de salida de (0.40 x 0.40) m (incluye sistema de acción con pedestales)</t>
  </si>
  <si>
    <t>Suministro y colocación compuerta de entrada de (0.30 x 0.30) m (incluye sistema de acción con pedestales)</t>
  </si>
  <si>
    <t>Arena y grava</t>
  </si>
  <si>
    <t>Bote de material extraído c/camión d= 5 km (incluye esparcimiento en botadero)</t>
  </si>
  <si>
    <t>Arena e=0.80 m + 10% reacomodo</t>
  </si>
  <si>
    <t>Capa torpedo e=0.10 m + 15% reacomodo</t>
  </si>
  <si>
    <t>Envasado arena y capa torpedo</t>
  </si>
  <si>
    <t xml:space="preserve">Extracción de lodo </t>
  </si>
  <si>
    <t xml:space="preserve">Limpieza de canales </t>
  </si>
  <si>
    <t>Replanteo</t>
  </si>
  <si>
    <t>Excavación material compacto a mano</t>
  </si>
  <si>
    <t>Relleno compactado c/equipo en capa de 0.30 m</t>
  </si>
  <si>
    <t>Bote de material c/camión</t>
  </si>
  <si>
    <t>Zapata de muro ( 0.60 x 0.25 ) - 0.74 qq/m³</t>
  </si>
  <si>
    <t>Zapata de columnas (1.20x1.20),e= 0.35- 0.86 qq/m³</t>
  </si>
  <si>
    <t>Columnas c2 ( 0.30 x 0.30 ) (4u) -  5..24 qq/m³</t>
  </si>
  <si>
    <t>Viga  de amarre inferior (0.20 x 0.20 ) - 3.94 qq/m³</t>
  </si>
  <si>
    <t>Viga de amarre intermedia (0.20 x 0.20 ) - 2.87 qq/m³</t>
  </si>
  <si>
    <t>Viga v2  de amarre superior (0.25 x 0.30 ) - 3.25 qq/m³</t>
  </si>
  <si>
    <t>Viga v1 (0.25 x 0.30 ) - 4.46 qq/m³</t>
  </si>
  <si>
    <t>Losa de fondo 0.15 - 1.01 qq/m³</t>
  </si>
  <si>
    <t>Muro de bloques 8" bnp ( a cámara llena )</t>
  </si>
  <si>
    <t xml:space="preserve">Muro de bloques calado tipo ventana </t>
  </si>
  <si>
    <t>Antepecho</t>
  </si>
  <si>
    <t>Zabaleta en techo</t>
  </si>
  <si>
    <t>Pañete interior</t>
  </si>
  <si>
    <t>Pañete exterior</t>
  </si>
  <si>
    <t>Pañete de techo</t>
  </si>
  <si>
    <t>Fino de techo</t>
  </si>
  <si>
    <t>Cantos</t>
  </si>
  <si>
    <t>Frotado en losa de fondo</t>
  </si>
  <si>
    <t>Desagüe de techo en tubería ø2" pvc sdr-26</t>
  </si>
  <si>
    <t>Viga w 8x31 h.n., l=30 pies</t>
  </si>
  <si>
    <t>Angular 3/8'x5"x5" h.n.</t>
  </si>
  <si>
    <t>Mano de obra</t>
  </si>
  <si>
    <t>Filtro de cloro</t>
  </si>
  <si>
    <t>Manómetro en glicerina</t>
  </si>
  <si>
    <t>Válvula de globo pvc ø1"</t>
  </si>
  <si>
    <t>Riel en piso para rodaje de cilindros (angular 1/4"x3"x3") h.n, l=40 pies</t>
  </si>
  <si>
    <t>Balanza electrónica para dos cilindros de 2000 libras con pantalla digital</t>
  </si>
  <si>
    <t>Rodillos de gomas (para apoyo de cilindro)</t>
  </si>
  <si>
    <t xml:space="preserve">Tubería ø2" pvc (sch-40) </t>
  </si>
  <si>
    <t>Suministro de piezas</t>
  </si>
  <si>
    <t>Excavación  y tapado para tuberías</t>
  </si>
  <si>
    <t xml:space="preserve">Reposición material compactado </t>
  </si>
  <si>
    <t>Excavación zapatas  a mano</t>
  </si>
  <si>
    <t xml:space="preserve">Bote de material con camión d= 5 km (incluye carguío y esparcimiento en botadero) </t>
  </si>
  <si>
    <t>Limpieza final</t>
  </si>
  <si>
    <t>Suministro y colocación de alambre galvanizado tipo trinchera</t>
  </si>
  <si>
    <t>Suministro y colocación de junta expansiva (colocada cada 30mts según detalle) tira de foam 1/2"</t>
  </si>
  <si>
    <t>Suministro y colocación de angulares de 1 1/2"x 3/16"</t>
  </si>
  <si>
    <t xml:space="preserve">Viga apoyo del riel puerta corrediza l=8.40mts- 2.32 qq/m3, f᾽c=240 kg/cm² </t>
  </si>
  <si>
    <t xml:space="preserve">Block 6"  ø3/8"@0.60mts  snp violinado </t>
  </si>
  <si>
    <t>Block 6"  ø3/8"@0.60mts  bnp</t>
  </si>
  <si>
    <t>Pañete en vigas y columnas</t>
  </si>
  <si>
    <t>Logo y letrero de INAPA</t>
  </si>
  <si>
    <t>Reposición de fino losa de techo</t>
  </si>
  <si>
    <t>Bote de material (0.55) m3</t>
  </si>
  <si>
    <t>Tapa de losa en acero inoxidable (0.50 x 0.50 m)</t>
  </si>
  <si>
    <t>Tubería ø2" de pvc, sch-40</t>
  </si>
  <si>
    <t>Codo de ø2"x90º pvc</t>
  </si>
  <si>
    <t>Codo de ø2"x45º pvc</t>
  </si>
  <si>
    <t>Tee ø2" x 2" pvc</t>
  </si>
  <si>
    <t>Mano de obra instalación</t>
  </si>
  <si>
    <t xml:space="preserve">Extracción de  placas de asbesto cemento (63 ud) </t>
  </si>
  <si>
    <t xml:space="preserve">Limpieza con lavado a presión de muros </t>
  </si>
  <si>
    <t>Valla anunciando obra 16' x 10' impresión full color conteniendo logo de INAPA, nombre de proyecto y contratista. estructura en tubos galvanizados 1 1/2"x 1 1/2" y soportes en tubo cuadrada 4" x 4"</t>
  </si>
  <si>
    <r>
      <t>M</t>
    </r>
    <r>
      <rPr>
        <sz val="10"/>
        <rFont val="Calibri"/>
        <family val="2"/>
      </rPr>
      <t>³</t>
    </r>
  </si>
  <si>
    <t xml:space="preserve">Suministro e instalación de mezcladora </t>
  </si>
  <si>
    <t>Tapón ø2" pvc</t>
  </si>
  <si>
    <t>Unión ø2" pvc</t>
  </si>
  <si>
    <t>Ud</t>
  </si>
  <si>
    <t xml:space="preserve">Repicado de pañete </t>
  </si>
  <si>
    <t>Pulido de piso</t>
  </si>
  <si>
    <t>1.1.4</t>
  </si>
  <si>
    <t>1.1.5</t>
  </si>
  <si>
    <t>1.1.6</t>
  </si>
  <si>
    <t>2.1.7</t>
  </si>
  <si>
    <t>2.1.8</t>
  </si>
  <si>
    <t>3.1.8</t>
  </si>
  <si>
    <t>3.2.21</t>
  </si>
  <si>
    <t xml:space="preserve">Suministro y colocación de agitadores de sulfato con motor eléctrico de 2 hp y aspas acero inoxidable 316 y ejes de ø1" </t>
  </si>
  <si>
    <t>INSTALACION ELECTRICA GENERAL (1er, 2do y 3er nivel)</t>
  </si>
  <si>
    <t>2.2.1</t>
  </si>
  <si>
    <t>2.2.2</t>
  </si>
  <si>
    <t>2.2.3</t>
  </si>
  <si>
    <t>3.4.1</t>
  </si>
  <si>
    <t>3.4.2</t>
  </si>
  <si>
    <t>3.4.3</t>
  </si>
  <si>
    <t>Bombillos bajo consumo</t>
  </si>
  <si>
    <t>Salidas cenitales</t>
  </si>
  <si>
    <t xml:space="preserve">Salida tomacorriente doble 120v </t>
  </si>
  <si>
    <t xml:space="preserve">Salida interruptor sencillo </t>
  </si>
  <si>
    <t xml:space="preserve">Salida interruptor doble </t>
  </si>
  <si>
    <t xml:space="preserve">Salida interruptor triple </t>
  </si>
  <si>
    <t xml:space="preserve">ESCALERA HELICOIDAL </t>
  </si>
  <si>
    <t xml:space="preserve">Repique de pañete muros internos y fino de fondo </t>
  </si>
  <si>
    <r>
      <t>Demolición fino sobre pasarela del canal de entrada (0.14 m</t>
    </r>
    <r>
      <rPr>
        <sz val="10"/>
        <rFont val="Calibri"/>
        <family val="2"/>
      </rPr>
      <t>³</t>
    </r>
    <r>
      <rPr>
        <sz val="10"/>
        <rFont val="Arial"/>
        <family val="2"/>
      </rPr>
      <t>) incluye bote</t>
    </r>
  </si>
  <si>
    <t>Suministro y colocación tapa metálica 0.8 x 0.90</t>
  </si>
  <si>
    <t>Desmonte válvula mariposa ø12" y engranaje, en drenaje de fondo para mantenimiento (incluye tornillos nuevos en platillos)</t>
  </si>
  <si>
    <t>Suministro y colocación de válvula de mariposa ø12" desagüe de retrolavado</t>
  </si>
  <si>
    <t>Lavado a presión de viguetillas, falso fondo y muros</t>
  </si>
  <si>
    <t>Suministro e instalación tapas de acero inoxidable en tola de 1 1/6" de 0.45 x 0.45 m para limpieza e inspección de toma</t>
  </si>
  <si>
    <t xml:space="preserve">Salida cenitales </t>
  </si>
  <si>
    <t>Salida interruptores sencillo</t>
  </si>
  <si>
    <t>Salida tomacorriente 120v doble</t>
  </si>
  <si>
    <t xml:space="preserve">Bomba booster 2 h.p </t>
  </si>
  <si>
    <t>mariano</t>
  </si>
  <si>
    <t xml:space="preserve">Paneles lamelares (0.6mm &gt;= e ≤1mm)  de pvc (inc. estructura soporte) (suministro e instalación) para un sedimentador </t>
  </si>
  <si>
    <t>Suministro y colocación compuerta vertedor de control  (1.00 x 0.50) m (incluye sistema de acción con pedestales)</t>
  </si>
  <si>
    <t>CUARTO DE BOMBA DE AGUA TRATADA</t>
  </si>
  <si>
    <t>Demolición de bloques y zapata (incluye bote)</t>
  </si>
  <si>
    <t>1.2.1</t>
  </si>
  <si>
    <t>desagüe de piso</t>
  </si>
  <si>
    <t>2.1.9</t>
  </si>
  <si>
    <t>2.1.10</t>
  </si>
  <si>
    <t>desagüe de bañera</t>
  </si>
  <si>
    <t>Suministro y colocación compuertas existente de (0.50 x 0.70) incluye cambio de pedestal, sistema de acción y desmonte de la existente</t>
  </si>
  <si>
    <t xml:space="preserve">Reposición de asfalto en cruce de vía 6 m </t>
  </si>
  <si>
    <t>Diferencial manual de 3.00 ton (10 pies alzada )</t>
  </si>
  <si>
    <t>Escalones de entrada (10 ud) (repicado y reposición de pañete)</t>
  </si>
  <si>
    <t>Drenaje primer nivel en tubería de ø6" pvc sdr-26 c/j.g (incluye de demolición de muro de block y de hormigón) (ver detalle de plano)</t>
  </si>
  <si>
    <t>Reposición de pañete</t>
  </si>
  <si>
    <t>Pulido y cristalizado de piso</t>
  </si>
  <si>
    <t>Terminación de superficie</t>
  </si>
  <si>
    <t xml:space="preserve">Tubería de ø2" pvc-sch-40 desde dosificadores de sulfato 3er. nivel hasta mezcla rápida </t>
  </si>
  <si>
    <t>Gabinete de pared (pino tratado )</t>
  </si>
  <si>
    <t>Impermeabilizante de techo con lona asfáltica 3mm</t>
  </si>
  <si>
    <t xml:space="preserve">Desmonte de válvula de compuerta en desagüe de fondo existente ø8" </t>
  </si>
  <si>
    <t>Placas polipropileno reforzado (ppr) 1" (0.0254m) colocadas con perfiles en aluminio 1 1/2" y fijadas con pernos hilti inoxidables separados a 0.50m de centro a centro (inc. desperdicio)</t>
  </si>
  <si>
    <t>Limpieza con lavado a presión de muros</t>
  </si>
  <si>
    <t>Bote de placas extraídas c/camión</t>
  </si>
  <si>
    <t>Suministro y colocación de sistema de acción de compuerta vástago en tubo de acero inoxidable pared gruesa de 1 1/2"de 18 pies de longitud, incluye pedestal</t>
  </si>
  <si>
    <t xml:space="preserve">Bote de placas extraídas c/camión </t>
  </si>
  <si>
    <t>Sistema de engranaje o gear para válvula de ø12"</t>
  </si>
  <si>
    <t xml:space="preserve">Grava 1/8" @ 2 1/2" </t>
  </si>
  <si>
    <t>Tornillo ( A325 ) 3/4"x 1½"  (inc. tuercas y arandelas)</t>
  </si>
  <si>
    <t>Troley mecánico p/diferencial de 3 ton</t>
  </si>
  <si>
    <t xml:space="preserve">Equipo de seguridad y andamios </t>
  </si>
  <si>
    <t>Obra: REHABILITACIÓN PLANTA POTABILIZADORA ACUEDUCTO HATO DEL YAQUE</t>
  </si>
  <si>
    <t>PLANTA POTABILIZADORA DE 80 LPS No. 1</t>
  </si>
  <si>
    <t>Repicado de fino en losa</t>
  </si>
  <si>
    <t>Difusor de sulfato con tubería de ø2" pvc-sch-80 con orificio de 3/8" cada 0.10 cm (incluye piezas y mano de obra) (ver detalle de plano)</t>
  </si>
  <si>
    <t xml:space="preserve">PLANTA POTABILIZADORA DE 80 LPS NO.2 </t>
  </si>
  <si>
    <t>VERJA EN BLOQUES DE 6" VIOLINADOS,  L=292.17 ML</t>
  </si>
  <si>
    <t>Difusor de sulfato en tubería de ø2" pvc-sch-80 con orificio de 3/8" cada 0.10 cm (incluye piezas y mano de obra) (ver detalle de plano)</t>
  </si>
  <si>
    <t>Pulido y Cristalizado de piso</t>
  </si>
  <si>
    <r>
      <t>Codo de ø2" x 90</t>
    </r>
    <r>
      <rPr>
        <sz val="10"/>
        <color indexed="8"/>
        <rFont val="Calibri"/>
        <family val="2"/>
      </rPr>
      <t>º</t>
    </r>
  </si>
  <si>
    <r>
      <t>Codo de ø1 1/2" x 90</t>
    </r>
    <r>
      <rPr>
        <sz val="10"/>
        <color indexed="8"/>
        <rFont val="Calibri"/>
        <family val="2"/>
      </rPr>
      <t>º</t>
    </r>
  </si>
  <si>
    <t>Tapón ø2 pvc</t>
  </si>
  <si>
    <t>Columnas c1 ( 0.30 x 0.30 ) (2u)  - 6.69 qq/m³</t>
  </si>
  <si>
    <t>Losa de techo 0.12 - 1.22 qq/m³</t>
  </si>
  <si>
    <t>Hormigón de nivelación e=0.05 m,( F'c=180 kg/cm² )</t>
  </si>
  <si>
    <t>Dosificador de cloro aplicación por solución con rango de 0-50 lb. /día (inc. inyector de cloro y regulador de flujo, cabezal )</t>
  </si>
  <si>
    <t>Cilindro de cloro 2,000 lb, (lleno)</t>
  </si>
  <si>
    <t>Soporte manifold, en grp.</t>
  </si>
  <si>
    <t>Manifold conducción cloro gas, (tubería ø1" pvc sch-80)</t>
  </si>
  <si>
    <t>Desmantelamiento de malla ciclónica verja existente</t>
  </si>
  <si>
    <r>
      <t>Zapata de muros (0.45 x 0.25)m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</si>
  <si>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</si>
  <si>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</si>
  <si>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</si>
  <si>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</si>
  <si>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</si>
  <si>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</si>
  <si>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</si>
  <si>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</si>
  <si>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</si>
  <si>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</si>
  <si>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Codia</t>
  </si>
  <si>
    <t>Imprevistos</t>
  </si>
  <si>
    <t>ITBIS de honorarios profesionales</t>
  </si>
  <si>
    <t>Completivo de transporte material de filtro, distancia aproximada de 86 km</t>
  </si>
  <si>
    <t>Parrilla hg, planchuela de 1 1/4", angular de 2 x 1/4 (2.5 x 6.75) m (ver detalle de plano)</t>
  </si>
  <si>
    <t>tenia eso en la baranda</t>
  </si>
  <si>
    <t>Viajes</t>
  </si>
  <si>
    <t>Escalones de entrada (10 ud) (repicado y reposición de pañete, lavar con presion de agua y utilizar adhesuvo para concreto)</t>
  </si>
  <si>
    <t>Reparación de descanso de 1.20 x 1.00 (metodologia de reparacion escalones)</t>
  </si>
  <si>
    <t>Reposición de pañete (usar adhesivo para concreto)</t>
  </si>
  <si>
    <t xml:space="preserve">Revestimiento de muros baño en cerámica de  ( formato  de 0.20 x 0.20)   </t>
  </si>
  <si>
    <t>Lavamanos incluye mezcladora monomando con llave angular doble</t>
  </si>
  <si>
    <t>Barra para cortina en acero inoxidable</t>
  </si>
  <si>
    <t>Puerta polimetal (incluye instalación y llavín de calidad superior)</t>
  </si>
  <si>
    <t>Limpieza del área (rapillado, pulido de paredes y lavado a presion)</t>
  </si>
  <si>
    <t>Impermeabilización en tina con Polyurea</t>
  </si>
  <si>
    <t>Reparación de estructura metálica a elevador de elevador de sulfato (incluye reparación de puerta, acabado con Oxiguard como base y pintura mantenimiento epoxico industrial, ambas dos manos)</t>
  </si>
  <si>
    <t>Suministro e instalación de barandas en pasarelas de tinas en tubos de ø1½", h.g (acabado con Galvo-One como base y pintura mantenimiento epoxico industrial, ambas dos manos)</t>
  </si>
  <si>
    <t>Pintura escalera helicoidal usar Galvo-One como base en el hg y Oxiguard en el hiero negro, luego dar dos manos de acabado con pintura mantenimiento epoxico industrial.</t>
  </si>
  <si>
    <t>Pintura acrílica calidad superior hueco de escalera</t>
  </si>
  <si>
    <t>Suministro y colocación tapa metálica (0.70 x 0.70 ) en registro de válvula de entrada) (proteccion usando Galvo-One como base en el hg y Oxiguard en el hiero negro, luego dar dos manos de acabado con pintura mantenimiento epoxico industrial).</t>
  </si>
  <si>
    <t>Suministro e instalación tapa metálica (0.40 x0.60 ) (proteccion usando Galvo-One como base en el hg y Oxiguard en el hiero negro, luego dar dos manos de acabado con pintura mantenimiento epoxico industrial).</t>
  </si>
  <si>
    <t>Reposición de fino de techo (usar adhesivo para concreto)</t>
  </si>
  <si>
    <t xml:space="preserve">Sistema de accionamiento, con tubos de 1 1/2" acero inoxidable ss316 pared gruesa (10pies c/u). incluye 9 pedestales de acero negro y tolas de e=1/4" (con pintura antioxidante Oxiguard o similar como base dos manos y acabado con pintura mantenimiento epoxico industrial dos manos, en el interior y el exterior del pedestal) </t>
  </si>
  <si>
    <t>Mantenimiento válvula mariposa ø6" en desagüe de fondo (incluye cambio de pedestal y eje) la proteccion de los pedestales similar al caso anterior 1.3</t>
  </si>
  <si>
    <t>Bote de material extraído c/camión d= 12 km (incluye esparcimiento en botadero)</t>
  </si>
  <si>
    <t>Escaleta tipo gato h= 7.50 m con angulares de 3" x 1/4" hg, separación de peldaño a 0.40 cm y protección circular a partir de 3.50 m (ver detalle de plano) (proteccion usando Galvo-One como base en el hg y Oxiguard en el hiero negro, luego dar dos manos de acabado con pintura mantenimiento epoxico industrial) colocar cinta antideslisante en los peldaños</t>
  </si>
  <si>
    <t>Baranda en tubos ø1 1/2" hg (ver detalle de plano) (proteccion usando Galvo-One como base en el hg y Oxiguard en el hiero negro, luego dar dos manos de acabado con pintura mantenimiento epoxico industrial)</t>
  </si>
  <si>
    <t>INSTALACIÓN DE VIGA RIEL EN TECHO (ACABADO CON DOS MANOS DE OXIGUARD Y DOS MANOS DE PINTURA EPOXICA INDUSTRIAL)</t>
  </si>
  <si>
    <t>Suministro y aplicación de adhesivo para concreto, Lanco CB-1000 o similar.</t>
  </si>
  <si>
    <t>Pintura base fresh cement en vigas y columnas</t>
  </si>
  <si>
    <t xml:space="preserve">Acrílica calidad superior azul turquesa en vigas y columnas </t>
  </si>
  <si>
    <t>Puerta corrediza long=4.0 m (acabado con Galvo-One como base dos manos en hg, en hn usar como base Oxiguard dos manos y pintura mantenimiento epoxico industrial, ambas dos manos)</t>
  </si>
  <si>
    <t>Desagüe de piso</t>
  </si>
  <si>
    <t>Desagüe de bañera</t>
  </si>
  <si>
    <t>Reparación de escalones de acceso a tinas (8 ud)</t>
  </si>
  <si>
    <t>Reparación de escalones  de acceso a tinas (8 ud)</t>
  </si>
  <si>
    <t>Reposición de piso H.A. con malla electrosoldada y fibra de polipropileno (incluye pulido)</t>
  </si>
  <si>
    <t xml:space="preserve">Perfil en hierro galvanizado tipo u de 6" x 2" x 1/4" </t>
  </si>
  <si>
    <t xml:space="preserve">Pintura acrílica superior exterior e interior de almacén casa de químicos (techo y pared) (incluye rapillado y lavado a presion) 1er, 2do y 3er nivel </t>
  </si>
  <si>
    <t xml:space="preserve">Demolición fino de techo y bote de material producto de demolicion </t>
  </si>
  <si>
    <t>Reposición fino de techo, incluye sabaletas (usar adhesivo para concreto)</t>
  </si>
  <si>
    <t xml:space="preserve">Pintura acrílica superior exterior e interior de cuarto de bomba agua tratada (techo y pared) (incluye rapillado y lavado a presion) </t>
  </si>
  <si>
    <t>Campamento (incluye alquiler de casa  o solar con caseta de materiales con baños móviles)</t>
  </si>
  <si>
    <t>Pintura acrílica ( inc. base fresh cement)</t>
  </si>
  <si>
    <r>
      <t>Acera perimetral 0.80 m (hormigon f'c=210 kg/cm</t>
    </r>
    <r>
      <rPr>
        <sz val="10"/>
        <rFont val="Calibri"/>
        <family val="2"/>
      </rPr>
      <t>² reforzado con fibra de polipropileno</t>
    </r>
    <r>
      <rPr>
        <sz val="10"/>
        <rFont val="Arial"/>
        <family val="2"/>
      </rPr>
      <t>)</t>
    </r>
  </si>
  <si>
    <t>Pernos expansivo Hilti 3/4"x 4" (inc. tuerca y arandelas)</t>
  </si>
  <si>
    <t>Entrada eléctrica (panel de distribución de 2@4 circuitos 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</si>
</sst>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&quot;€&quot;_-;\-* #,##0\ &quot;€&quot;_-;_-* &quot;-&quot;\ &quot;€&quot;_-;_-@_-"/>
    <numFmt numFmtId="179" formatCode="_-* #,##0.00\ &quot;€&quot;_-;\-* #,##0.00\ &quot;€&quot;_-;_-* &quot;-&quot;??\ &quot;€&quot;_-;_-@_-"/>
    <numFmt numFmtId="180" formatCode="_-* #,##0.00_-;\-* #,##0.00_-;_-* &quot;-&quot;??_-;_-@_-"/>
    <numFmt numFmtId="181" formatCode="_-* #,##0\ _€_-;\-* #,##0\ _€_-;_-* &quot;-&quot;\ _€_-;_-@_-"/>
    <numFmt numFmtId="182" formatCode="_-* #,##0.00\ _€_-;\-* #,##0.00\ _€_-;_-* &quot;-&quot;??\ _€_-;_-@_-"/>
    <numFmt numFmtId="183" formatCode="#,##0.00;[Red]#,##0.00"/>
    <numFmt numFmtId="184" formatCode="#,##0.0"/>
    <numFmt numFmtId="185" formatCode="General_)"/>
    <numFmt numFmtId="186" formatCode="0.0%"/>
    <numFmt numFmtId="187" formatCode="&quot;$&quot;#,##0.00;\-&quot;$&quot;#,##0.00"/>
    <numFmt numFmtId="188" formatCode="0.000"/>
    <numFmt numFmtId="189" formatCode="0.0"/>
    <numFmt numFmtId="190" formatCode="0.00_)"/>
    <numFmt numFmtId="191" formatCode="#."/>
    <numFmt numFmtId="192" formatCode="#,##0.0_);\(#,##0.0\)"/>
    <numFmt numFmtId="193" formatCode="&quot;$&quot;#,##0.00;[Red]\-&quot;$&quot;#,##0.00"/>
    <numFmt numFmtId="194" formatCode="#.0"/>
    <numFmt numFmtId="195" formatCode="_([$€]* #,##0.00_);_([$€]* \(#,##0.00\);_([$€]* &quot;-&quot;??_);_(@_)"/>
    <numFmt numFmtId="196" formatCode="0.0000"/>
    <numFmt numFmtId="197" formatCode="_(* #,##0.000_);_(* \(#,##0.000\);_(* &quot;-&quot;??_);_(@_)"/>
    <numFmt numFmtId="198" formatCode="#,##0.00_ ;\-#,##0.00\ "/>
    <numFmt numFmtId="199" formatCode="#,##0.0;\-#,##0.0"/>
    <numFmt numFmtId="200" formatCode="_-* #,##0.00\ _R_D_$_-;\-* #,##0.00\ _R_D_$_-;_-* &quot;-&quot;??\ _R_D_$_-;_-@_-"/>
    <numFmt numFmtId="201" formatCode="#,##0.000_);\(#,##0.000\)"/>
    <numFmt numFmtId="202" formatCode="_-* #,##0.0\ _€_-;\-* #,##0.0\ _€_-;_-* &quot;-&quot;??\ _€_-;_-@_-"/>
    <numFmt numFmtId="203" formatCode="#,##0.000"/>
    <numFmt numFmtId="204" formatCode="0.00000"/>
    <numFmt numFmtId="205" formatCode="#,##0.0000_);\(#,##0.0000\)"/>
    <numFmt numFmtId="206" formatCode="_-* #,##0.000_-;\-* #,##0.000_-;_-* &quot;-&quot;??_-;_-@_-"/>
    <numFmt numFmtId="207" formatCode="#,##0.0000"/>
    <numFmt numFmtId="208" formatCode="_-* #,##0.00000_-;\-* #,##0.00000_-;_-* &quot;-&quot;??_-;_-@_-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"/>
    <numFmt numFmtId="214" formatCode="mmmm\-yyyy"/>
    <numFmt numFmtId="215" formatCode="[$RD$-1C0A]#,##0.00"/>
    <numFmt numFmtId="216" formatCode="\$#,##0.00"/>
    <numFmt numFmtId="217" formatCode="#,##0.000000"/>
    <numFmt numFmtId="218" formatCode="&quot;$&quot;#,##0.00"/>
    <numFmt numFmtId="219" formatCode="#,##0.00000000"/>
    <numFmt numFmtId="220" formatCode="0.000000"/>
    <numFmt numFmtId="221" formatCode="#,##0.000_ ;\-#,##0.000\ 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name val="Helv"/>
      <family val="0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ms Rmn"/>
      <family val="0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sz val="10"/>
      <color indexed="12"/>
      <name val="MS Sans Serif"/>
      <family val="2"/>
    </font>
    <font>
      <sz val="10"/>
      <color indexed="36"/>
      <name val="MS Sans Serif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ms Rmn"/>
      <family val="0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ms Rmn"/>
      <family val="0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3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1" applyNumberFormat="0" applyAlignment="0" applyProtection="0"/>
    <xf numFmtId="0" fontId="52" fillId="36" borderId="2" applyNumberFormat="0" applyAlignment="0" applyProtection="0"/>
    <xf numFmtId="0" fontId="53" fillId="37" borderId="3" applyNumberFormat="0" applyAlignment="0" applyProtection="0"/>
    <xf numFmtId="0" fontId="54" fillId="0" borderId="4" applyNumberFormat="0" applyFill="0" applyAlignment="0" applyProtection="0"/>
    <xf numFmtId="0" fontId="11" fillId="38" borderId="5" applyNumberFormat="0" applyAlignment="0" applyProtection="0"/>
    <xf numFmtId="182" fontId="49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7" fillId="45" borderId="2" applyNumberFormat="0" applyAlignment="0" applyProtection="0"/>
    <xf numFmtId="195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91" fontId="3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10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Fill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35" fillId="0" borderId="0" applyFill="0" applyBorder="0" applyAlignment="0" applyProtection="0"/>
    <xf numFmtId="0" fontId="58" fillId="46" borderId="0" applyNumberFormat="0" applyBorder="0" applyAlignment="0" applyProtection="0"/>
    <xf numFmtId="0" fontId="12" fillId="13" borderId="1" applyNumberFormat="0" applyAlignment="0" applyProtection="0"/>
    <xf numFmtId="0" fontId="15" fillId="0" borderId="10" applyNumberFormat="0" applyFill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ill="0" applyBorder="0" applyAlignment="0" applyProtection="0"/>
    <xf numFmtId="17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49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49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49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59" fillId="47" borderId="0" applyNumberFormat="0" applyBorder="0" applyAlignment="0" applyProtection="0"/>
    <xf numFmtId="0" fontId="7" fillId="0" borderId="0">
      <alignment/>
      <protection/>
    </xf>
    <xf numFmtId="190" fontId="22" fillId="0" borderId="0">
      <alignment/>
      <protection/>
    </xf>
    <xf numFmtId="39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2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39" fontId="5" fillId="0" borderId="0">
      <alignment/>
      <protection/>
    </xf>
    <xf numFmtId="0" fontId="0" fillId="0" borderId="0">
      <alignment/>
      <protection/>
    </xf>
    <xf numFmtId="39" fontId="7" fillId="0" borderId="0">
      <alignment/>
      <protection/>
    </xf>
    <xf numFmtId="39" fontId="5" fillId="0" borderId="0">
      <alignment/>
      <protection/>
    </xf>
    <xf numFmtId="0" fontId="4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186" fontId="17" fillId="0" borderId="0">
      <alignment/>
      <protection/>
    </xf>
    <xf numFmtId="18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39" fontId="29" fillId="0" borderId="0">
      <alignment/>
      <protection/>
    </xf>
    <xf numFmtId="0" fontId="49" fillId="0" borderId="0">
      <alignment/>
      <protection/>
    </xf>
    <xf numFmtId="39" fontId="5" fillId="0" borderId="0">
      <alignment/>
      <protection/>
    </xf>
    <xf numFmtId="0" fontId="0" fillId="0" borderId="0">
      <alignment/>
      <protection/>
    </xf>
    <xf numFmtId="0" fontId="0" fillId="48" borderId="11" applyNumberFormat="0" applyFont="0" applyAlignment="0" applyProtection="0"/>
    <xf numFmtId="0" fontId="0" fillId="4" borderId="12" applyNumberFormat="0" applyFont="0" applyAlignment="0" applyProtection="0"/>
    <xf numFmtId="0" fontId="14" fillId="35" borderId="13" applyNumberForma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6" borderId="1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56" fillId="0" borderId="16" applyNumberFormat="0" applyFill="0" applyAlignment="0" applyProtection="0"/>
    <xf numFmtId="0" fontId="65" fillId="0" borderId="17" applyNumberFormat="0" applyFill="0" applyAlignment="0" applyProtection="0"/>
    <xf numFmtId="0" fontId="15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4" fillId="49" borderId="18" xfId="0" applyFont="1" applyFill="1" applyBorder="1" applyAlignment="1" applyProtection="1">
      <alignment horizontal="right" vertical="center"/>
      <protection/>
    </xf>
    <xf numFmtId="0" fontId="24" fillId="49" borderId="18" xfId="0" applyFont="1" applyFill="1" applyBorder="1" applyAlignment="1" applyProtection="1">
      <alignment horizontal="center" vertical="center"/>
      <protection/>
    </xf>
    <xf numFmtId="0" fontId="0" fillId="49" borderId="18" xfId="156" applyFont="1" applyFill="1" applyBorder="1" applyAlignment="1" applyProtection="1">
      <alignment vertical="top"/>
      <protection/>
    </xf>
    <xf numFmtId="4" fontId="0" fillId="49" borderId="18" xfId="0" applyNumberFormat="1" applyFont="1" applyFill="1" applyBorder="1" applyAlignment="1" applyProtection="1">
      <alignment vertical="top"/>
      <protection/>
    </xf>
    <xf numFmtId="182" fontId="0" fillId="49" borderId="18" xfId="105" applyFont="1" applyFill="1" applyBorder="1" applyAlignment="1" applyProtection="1">
      <alignment horizontal="center" vertical="top"/>
      <protection/>
    </xf>
    <xf numFmtId="4" fontId="0" fillId="49" borderId="18" xfId="0" applyNumberFormat="1" applyFont="1" applyFill="1" applyBorder="1" applyAlignment="1" applyProtection="1">
      <alignment vertical="top"/>
      <protection locked="0"/>
    </xf>
    <xf numFmtId="0" fontId="24" fillId="49" borderId="19" xfId="0" applyFont="1" applyFill="1" applyBorder="1" applyAlignment="1" applyProtection="1">
      <alignment horizontal="center" vertical="center"/>
      <protection/>
    </xf>
    <xf numFmtId="0" fontId="24" fillId="49" borderId="19" xfId="0" applyFont="1" applyFill="1" applyBorder="1" applyAlignment="1" applyProtection="1">
      <alignment horizontal="right" vertical="center"/>
      <protection/>
    </xf>
    <xf numFmtId="0" fontId="24" fillId="49" borderId="0" xfId="0" applyFont="1" applyFill="1" applyBorder="1" applyAlignment="1" applyProtection="1">
      <alignment horizontal="center" vertical="center"/>
      <protection/>
    </xf>
    <xf numFmtId="0" fontId="66" fillId="49" borderId="18" xfId="0" applyFont="1" applyFill="1" applyBorder="1" applyAlignment="1" applyProtection="1">
      <alignment horizontal="right" vertical="top"/>
      <protection/>
    </xf>
    <xf numFmtId="0" fontId="24" fillId="49" borderId="18" xfId="156" applyFont="1" applyFill="1" applyBorder="1" applyAlignment="1" applyProtection="1">
      <alignment horizontal="right" vertical="top"/>
      <protection/>
    </xf>
    <xf numFmtId="0" fontId="0" fillId="49" borderId="18" xfId="156" applyFont="1" applyFill="1" applyBorder="1" applyAlignment="1" applyProtection="1">
      <alignment horizontal="right" vertical="top"/>
      <protection/>
    </xf>
    <xf numFmtId="0" fontId="24" fillId="49" borderId="18" xfId="156" applyFont="1" applyFill="1" applyBorder="1" applyAlignment="1" applyProtection="1">
      <alignment horizontal="left" vertical="top"/>
      <protection/>
    </xf>
    <xf numFmtId="39" fontId="0" fillId="49" borderId="18" xfId="181" applyNumberFormat="1" applyFont="1" applyFill="1" applyBorder="1" applyAlignment="1" applyProtection="1">
      <alignment vertical="top"/>
      <protection locked="0"/>
    </xf>
    <xf numFmtId="39" fontId="66" fillId="49" borderId="18" xfId="181" applyNumberFormat="1" applyFont="1" applyFill="1" applyBorder="1" applyAlignment="1" applyProtection="1">
      <alignment vertical="top" wrapText="1"/>
      <protection locked="0"/>
    </xf>
    <xf numFmtId="199" fontId="25" fillId="49" borderId="19" xfId="0" applyNumberFormat="1" applyFont="1" applyFill="1" applyBorder="1" applyAlignment="1" applyProtection="1">
      <alignment horizontal="right" vertical="top"/>
      <protection/>
    </xf>
    <xf numFmtId="199" fontId="26" fillId="49" borderId="19" xfId="0" applyNumberFormat="1" applyFont="1" applyFill="1" applyBorder="1" applyAlignment="1" applyProtection="1">
      <alignment horizontal="right" vertical="top"/>
      <protection/>
    </xf>
    <xf numFmtId="4" fontId="0" fillId="49" borderId="20" xfId="0" applyNumberFormat="1" applyFont="1" applyFill="1" applyBorder="1" applyAlignment="1" applyProtection="1">
      <alignment vertical="top"/>
      <protection/>
    </xf>
    <xf numFmtId="0" fontId="66" fillId="49" borderId="20" xfId="0" applyFont="1" applyFill="1" applyBorder="1" applyAlignment="1" applyProtection="1">
      <alignment horizontal="right" vertical="top"/>
      <protection/>
    </xf>
    <xf numFmtId="4" fontId="0" fillId="49" borderId="20" xfId="124" applyNumberFormat="1" applyFont="1" applyFill="1" applyBorder="1" applyAlignment="1" applyProtection="1">
      <alignment vertical="top"/>
      <protection/>
    </xf>
    <xf numFmtId="0" fontId="0" fillId="49" borderId="19" xfId="156" applyFont="1" applyFill="1" applyBorder="1" applyAlignment="1" applyProtection="1">
      <alignment horizontal="right" vertical="top"/>
      <protection/>
    </xf>
    <xf numFmtId="0" fontId="24" fillId="49" borderId="19" xfId="156" applyFont="1" applyFill="1" applyBorder="1" applyAlignment="1" applyProtection="1">
      <alignment horizontal="right" vertical="top"/>
      <protection/>
    </xf>
    <xf numFmtId="2" fontId="0" fillId="49" borderId="19" xfId="156" applyNumberFormat="1" applyFont="1" applyFill="1" applyBorder="1" applyAlignment="1" applyProtection="1">
      <alignment horizontal="right" vertical="top"/>
      <protection/>
    </xf>
    <xf numFmtId="0" fontId="0" fillId="49" borderId="21" xfId="156" applyFont="1" applyFill="1" applyBorder="1" applyAlignment="1" applyProtection="1">
      <alignment horizontal="right" vertical="top"/>
      <protection/>
    </xf>
    <xf numFmtId="4" fontId="0" fillId="49" borderId="22" xfId="0" applyNumberFormat="1" applyFont="1" applyFill="1" applyBorder="1" applyAlignment="1" applyProtection="1">
      <alignment vertical="top"/>
      <protection locked="0"/>
    </xf>
    <xf numFmtId="4" fontId="0" fillId="49" borderId="20" xfId="183" applyNumberFormat="1" applyFont="1" applyFill="1" applyBorder="1" applyAlignment="1" applyProtection="1">
      <alignment horizontal="right" vertical="top"/>
      <protection/>
    </xf>
    <xf numFmtId="0" fontId="0" fillId="49" borderId="19" xfId="0" applyFont="1" applyFill="1" applyBorder="1" applyAlignment="1" applyProtection="1">
      <alignment vertical="top"/>
      <protection/>
    </xf>
    <xf numFmtId="4" fontId="0" fillId="49" borderId="0" xfId="0" applyNumberFormat="1" applyFont="1" applyFill="1" applyBorder="1" applyAlignment="1" applyProtection="1">
      <alignment vertical="top"/>
      <protection/>
    </xf>
    <xf numFmtId="39" fontId="0" fillId="49" borderId="22" xfId="181" applyNumberFormat="1" applyFont="1" applyFill="1" applyBorder="1" applyAlignment="1" applyProtection="1">
      <alignment vertical="top"/>
      <protection locked="0"/>
    </xf>
    <xf numFmtId="4" fontId="0" fillId="49" borderId="23" xfId="0" applyNumberFormat="1" applyFont="1" applyFill="1" applyBorder="1" applyAlignment="1" applyProtection="1">
      <alignment vertical="top"/>
      <protection/>
    </xf>
    <xf numFmtId="0" fontId="0" fillId="49" borderId="19" xfId="0" applyFont="1" applyFill="1" applyBorder="1" applyAlignment="1" applyProtection="1">
      <alignment horizontal="right" vertical="center" wrapText="1"/>
      <protection/>
    </xf>
    <xf numFmtId="4" fontId="0" fillId="49" borderId="20" xfId="0" applyNumberFormat="1" applyFont="1" applyFill="1" applyBorder="1" applyAlignment="1" applyProtection="1">
      <alignment vertical="center"/>
      <protection/>
    </xf>
    <xf numFmtId="182" fontId="0" fillId="49" borderId="18" xfId="103" applyFont="1" applyFill="1" applyBorder="1" applyAlignment="1" applyProtection="1">
      <alignment vertical="center"/>
      <protection locked="0"/>
    </xf>
    <xf numFmtId="0" fontId="24" fillId="49" borderId="0" xfId="0" applyFont="1" applyFill="1" applyBorder="1" applyAlignment="1" applyProtection="1">
      <alignment horizontal="center" vertical="top"/>
      <protection locked="0"/>
    </xf>
    <xf numFmtId="0" fontId="0" fillId="49" borderId="0" xfId="0" applyFont="1" applyFill="1" applyAlignment="1" applyProtection="1">
      <alignment vertical="top"/>
      <protection locked="0"/>
    </xf>
    <xf numFmtId="0" fontId="0" fillId="49" borderId="0" xfId="0" applyFont="1" applyFill="1" applyBorder="1" applyAlignment="1" applyProtection="1">
      <alignment horizontal="left" vertical="top" wrapText="1"/>
      <protection locked="0"/>
    </xf>
    <xf numFmtId="0" fontId="0" fillId="49" borderId="0" xfId="0" applyFont="1" applyFill="1" applyBorder="1" applyAlignment="1" applyProtection="1">
      <alignment horizontal="left" vertical="top"/>
      <protection locked="0"/>
    </xf>
    <xf numFmtId="0" fontId="0" fillId="49" borderId="0" xfId="0" applyFont="1" applyFill="1" applyBorder="1" applyAlignment="1" applyProtection="1">
      <alignment vertical="top"/>
      <protection locked="0"/>
    </xf>
    <xf numFmtId="4" fontId="0" fillId="49" borderId="0" xfId="0" applyNumberFormat="1" applyFont="1" applyFill="1" applyBorder="1" applyAlignment="1" applyProtection="1">
      <alignment horizontal="center" vertical="top"/>
      <protection locked="0"/>
    </xf>
    <xf numFmtId="182" fontId="0" fillId="49" borderId="0" xfId="103" applyFont="1" applyFill="1" applyBorder="1" applyAlignment="1" applyProtection="1">
      <alignment vertical="top"/>
      <protection locked="0"/>
    </xf>
    <xf numFmtId="0" fontId="0" fillId="49" borderId="0" xfId="0" applyFont="1" applyFill="1" applyBorder="1" applyAlignment="1" applyProtection="1">
      <alignment horizontal="right" vertical="top"/>
      <protection locked="0"/>
    </xf>
    <xf numFmtId="0" fontId="0" fillId="49" borderId="0" xfId="0" applyFont="1" applyFill="1" applyBorder="1" applyAlignment="1" applyProtection="1">
      <alignment horizontal="center" vertical="top"/>
      <protection locked="0"/>
    </xf>
    <xf numFmtId="0" fontId="24" fillId="50" borderId="24" xfId="0" applyFont="1" applyFill="1" applyBorder="1" applyAlignment="1" applyProtection="1">
      <alignment horizontal="center" vertical="top"/>
      <protection locked="0"/>
    </xf>
    <xf numFmtId="4" fontId="24" fillId="50" borderId="24" xfId="0" applyNumberFormat="1" applyFont="1" applyFill="1" applyBorder="1" applyAlignment="1" applyProtection="1">
      <alignment horizontal="center" vertical="top"/>
      <protection locked="0"/>
    </xf>
    <xf numFmtId="182" fontId="24" fillId="50" borderId="24" xfId="103" applyFont="1" applyFill="1" applyBorder="1" applyAlignment="1" applyProtection="1">
      <alignment vertical="top"/>
      <protection locked="0"/>
    </xf>
    <xf numFmtId="4" fontId="24" fillId="49" borderId="0" xfId="0" applyNumberFormat="1" applyFont="1" applyFill="1" applyBorder="1" applyAlignment="1" applyProtection="1">
      <alignment horizontal="center" vertical="top"/>
      <protection locked="0"/>
    </xf>
    <xf numFmtId="0" fontId="0" fillId="50" borderId="0" xfId="0" applyFont="1" applyFill="1" applyAlignment="1" applyProtection="1">
      <alignment vertical="top"/>
      <protection locked="0"/>
    </xf>
    <xf numFmtId="0" fontId="0" fillId="49" borderId="25" xfId="0" applyFont="1" applyFill="1" applyBorder="1" applyAlignment="1" applyProtection="1">
      <alignment vertical="top"/>
      <protection locked="0"/>
    </xf>
    <xf numFmtId="0" fontId="0" fillId="49" borderId="25" xfId="0" applyFont="1" applyFill="1" applyBorder="1" applyAlignment="1" applyProtection="1">
      <alignment horizontal="center" vertical="top"/>
      <protection locked="0"/>
    </xf>
    <xf numFmtId="182" fontId="0" fillId="49" borderId="25" xfId="103" applyFont="1" applyFill="1" applyBorder="1" applyAlignment="1" applyProtection="1">
      <alignment vertical="top"/>
      <protection locked="0"/>
    </xf>
    <xf numFmtId="4" fontId="0" fillId="49" borderId="18" xfId="0" applyNumberFormat="1" applyFont="1" applyFill="1" applyBorder="1" applyAlignment="1" applyProtection="1">
      <alignment vertical="center"/>
      <protection locked="0"/>
    </xf>
    <xf numFmtId="4" fontId="0" fillId="49" borderId="0" xfId="0" applyNumberFormat="1" applyFont="1" applyFill="1" applyBorder="1" applyAlignment="1" applyProtection="1">
      <alignment vertical="center"/>
      <protection locked="0"/>
    </xf>
    <xf numFmtId="0" fontId="0" fillId="49" borderId="18" xfId="0" applyFont="1" applyFill="1" applyBorder="1" applyAlignment="1" applyProtection="1">
      <alignment vertical="center"/>
      <protection locked="0"/>
    </xf>
    <xf numFmtId="0" fontId="0" fillId="49" borderId="0" xfId="0" applyFont="1" applyFill="1" applyBorder="1" applyAlignment="1" applyProtection="1">
      <alignment vertical="center"/>
      <protection locked="0"/>
    </xf>
    <xf numFmtId="0" fontId="24" fillId="49" borderId="18" xfId="0" applyFont="1" applyFill="1" applyBorder="1" applyAlignment="1" applyProtection="1">
      <alignment horizontal="center" vertical="center"/>
      <protection locked="0"/>
    </xf>
    <xf numFmtId="182" fontId="0" fillId="49" borderId="18" xfId="103" applyFont="1" applyFill="1" applyBorder="1" applyAlignment="1" applyProtection="1">
      <alignment vertical="top"/>
      <protection locked="0"/>
    </xf>
    <xf numFmtId="198" fontId="0" fillId="49" borderId="18" xfId="0" applyNumberFormat="1" applyFont="1" applyFill="1" applyBorder="1" applyAlignment="1" applyProtection="1">
      <alignment vertical="top" wrapText="1"/>
      <protection locked="0"/>
    </xf>
    <xf numFmtId="198" fontId="0" fillId="49" borderId="0" xfId="0" applyNumberFormat="1" applyFont="1" applyFill="1" applyBorder="1" applyAlignment="1" applyProtection="1">
      <alignment vertical="top" wrapText="1"/>
      <protection locked="0"/>
    </xf>
    <xf numFmtId="0" fontId="0" fillId="51" borderId="0" xfId="0" applyFont="1" applyFill="1" applyAlignment="1" applyProtection="1">
      <alignment vertical="top"/>
      <protection locked="0"/>
    </xf>
    <xf numFmtId="4" fontId="66" fillId="49" borderId="18" xfId="0" applyNumberFormat="1" applyFont="1" applyFill="1" applyBorder="1" applyAlignment="1" applyProtection="1">
      <alignment horizontal="right" vertical="center" wrapText="1"/>
      <protection locked="0"/>
    </xf>
    <xf numFmtId="182" fontId="0" fillId="49" borderId="18" xfId="103" applyFont="1" applyFill="1" applyBorder="1" applyAlignment="1" applyProtection="1">
      <alignment vertical="center" wrapText="1"/>
      <protection locked="0"/>
    </xf>
    <xf numFmtId="4" fontId="66" fillId="49" borderId="18" xfId="0" applyNumberFormat="1" applyFont="1" applyFill="1" applyBorder="1" applyAlignment="1" applyProtection="1">
      <alignment horizontal="right" vertical="top" wrapText="1"/>
      <protection locked="0"/>
    </xf>
    <xf numFmtId="4" fontId="0" fillId="49" borderId="18" xfId="0" applyNumberFormat="1" applyFont="1" applyFill="1" applyBorder="1" applyAlignment="1" applyProtection="1">
      <alignment horizontal="right" vertical="top" wrapText="1"/>
      <protection locked="0"/>
    </xf>
    <xf numFmtId="0" fontId="0" fillId="49" borderId="18" xfId="0" applyFont="1" applyFill="1" applyBorder="1" applyAlignment="1" applyProtection="1">
      <alignment vertical="top"/>
      <protection locked="0"/>
    </xf>
    <xf numFmtId="4" fontId="67" fillId="49" borderId="18" xfId="0" applyNumberFormat="1" applyFont="1" applyFill="1" applyBorder="1" applyAlignment="1" applyProtection="1">
      <alignment horizontal="right" vertical="top" wrapText="1"/>
      <protection locked="0"/>
    </xf>
    <xf numFmtId="198" fontId="0" fillId="49" borderId="18" xfId="0" applyNumberFormat="1" applyFont="1" applyFill="1" applyBorder="1" applyAlignment="1" applyProtection="1">
      <alignment vertical="top"/>
      <protection locked="0"/>
    </xf>
    <xf numFmtId="198" fontId="0" fillId="49" borderId="18" xfId="0" applyNumberFormat="1" applyFont="1" applyFill="1" applyBorder="1" applyAlignment="1" applyProtection="1">
      <alignment vertical="center" wrapText="1"/>
      <protection locked="0"/>
    </xf>
    <xf numFmtId="182" fontId="0" fillId="51" borderId="0" xfId="103" applyFont="1" applyFill="1" applyAlignment="1" applyProtection="1">
      <alignment vertical="top"/>
      <protection locked="0"/>
    </xf>
    <xf numFmtId="182" fontId="0" fillId="51" borderId="0" xfId="0" applyNumberFormat="1" applyFont="1" applyFill="1" applyAlignment="1" applyProtection="1">
      <alignment vertical="top"/>
      <protection locked="0"/>
    </xf>
    <xf numFmtId="4" fontId="0" fillId="49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49" borderId="22" xfId="0" applyNumberFormat="1" applyFont="1" applyFill="1" applyBorder="1" applyAlignment="1" applyProtection="1">
      <alignment horizontal="right" vertical="center" wrapText="1"/>
      <protection locked="0"/>
    </xf>
    <xf numFmtId="4" fontId="68" fillId="49" borderId="18" xfId="0" applyNumberFormat="1" applyFont="1" applyFill="1" applyBorder="1" applyAlignment="1" applyProtection="1">
      <alignment horizontal="right" vertical="top" wrapText="1"/>
      <protection locked="0"/>
    </xf>
    <xf numFmtId="0" fontId="68" fillId="51" borderId="0" xfId="0" applyFont="1" applyFill="1" applyAlignment="1" applyProtection="1">
      <alignment vertical="top"/>
      <protection locked="0"/>
    </xf>
    <xf numFmtId="180" fontId="0" fillId="49" borderId="18" xfId="107" applyNumberFormat="1" applyFont="1" applyFill="1" applyBorder="1" applyAlignment="1" applyProtection="1">
      <alignment vertical="top"/>
      <protection locked="0"/>
    </xf>
    <xf numFmtId="0" fontId="69" fillId="51" borderId="0" xfId="0" applyFont="1" applyFill="1" applyAlignment="1" applyProtection="1">
      <alignment/>
      <protection locked="0"/>
    </xf>
    <xf numFmtId="0" fontId="67" fillId="51" borderId="0" xfId="0" applyFont="1" applyFill="1" applyBorder="1" applyAlignment="1" applyProtection="1">
      <alignment vertical="top"/>
      <protection locked="0"/>
    </xf>
    <xf numFmtId="0" fontId="67" fillId="51" borderId="0" xfId="0" applyFont="1" applyFill="1" applyAlignment="1" applyProtection="1">
      <alignment vertical="top"/>
      <protection locked="0"/>
    </xf>
    <xf numFmtId="198" fontId="67" fillId="49" borderId="18" xfId="0" applyNumberFormat="1" applyFont="1" applyFill="1" applyBorder="1" applyAlignment="1" applyProtection="1">
      <alignment vertical="top" wrapText="1"/>
      <protection locked="0"/>
    </xf>
    <xf numFmtId="0" fontId="0" fillId="49" borderId="0" xfId="0" applyFont="1" applyFill="1" applyBorder="1" applyAlignment="1" applyProtection="1">
      <alignment/>
      <protection locked="0"/>
    </xf>
    <xf numFmtId="0" fontId="67" fillId="49" borderId="0" xfId="0" applyFont="1" applyFill="1" applyBorder="1" applyAlignment="1" applyProtection="1">
      <alignment vertical="top"/>
      <protection locked="0"/>
    </xf>
    <xf numFmtId="0" fontId="0" fillId="51" borderId="0" xfId="0" applyFont="1" applyFill="1" applyBorder="1" applyAlignment="1" applyProtection="1">
      <alignment vertical="top"/>
      <protection locked="0"/>
    </xf>
    <xf numFmtId="182" fontId="0" fillId="49" borderId="18" xfId="105" applyFont="1" applyFill="1" applyBorder="1" applyAlignment="1" applyProtection="1">
      <alignment vertical="top"/>
      <protection locked="0"/>
    </xf>
    <xf numFmtId="4" fontId="0" fillId="49" borderId="22" xfId="0" applyNumberFormat="1" applyFont="1" applyFill="1" applyBorder="1" applyAlignment="1" applyProtection="1">
      <alignment vertical="center"/>
      <protection locked="0"/>
    </xf>
    <xf numFmtId="0" fontId="67" fillId="49" borderId="0" xfId="0" applyFont="1" applyFill="1" applyAlignment="1" applyProtection="1">
      <alignment vertical="top"/>
      <protection locked="0"/>
    </xf>
    <xf numFmtId="198" fontId="66" fillId="49" borderId="18" xfId="0" applyNumberFormat="1" applyFont="1" applyFill="1" applyBorder="1" applyAlignment="1" applyProtection="1">
      <alignment vertical="top" wrapText="1"/>
      <protection locked="0"/>
    </xf>
    <xf numFmtId="198" fontId="0" fillId="49" borderId="22" xfId="0" applyNumberFormat="1" applyFont="1" applyFill="1" applyBorder="1" applyAlignment="1" applyProtection="1">
      <alignment vertical="top" wrapText="1"/>
      <protection locked="0"/>
    </xf>
    <xf numFmtId="4" fontId="0" fillId="51" borderId="20" xfId="0" applyNumberFormat="1" applyFont="1" applyFill="1" applyBorder="1" applyAlignment="1" applyProtection="1">
      <alignment vertical="top"/>
      <protection locked="0"/>
    </xf>
    <xf numFmtId="4" fontId="0" fillId="49" borderId="18" xfId="113" applyNumberFormat="1" applyFont="1" applyFill="1" applyBorder="1" applyAlignment="1" applyProtection="1">
      <alignment vertical="top"/>
      <protection locked="0"/>
    </xf>
    <xf numFmtId="183" fontId="0" fillId="49" borderId="18" xfId="166" applyNumberFormat="1" applyFont="1" applyFill="1" applyBorder="1" applyAlignment="1" applyProtection="1">
      <alignment vertical="top"/>
      <protection locked="0"/>
    </xf>
    <xf numFmtId="4" fontId="0" fillId="49" borderId="18" xfId="166" applyNumberFormat="1" applyFont="1" applyFill="1" applyBorder="1" applyAlignment="1" applyProtection="1">
      <alignment vertical="top" wrapText="1"/>
      <protection locked="0"/>
    </xf>
    <xf numFmtId="183" fontId="0" fillId="49" borderId="18" xfId="166" applyNumberFormat="1" applyFont="1" applyFill="1" applyBorder="1" applyAlignment="1" applyProtection="1">
      <alignment vertical="center"/>
      <protection locked="0"/>
    </xf>
    <xf numFmtId="183" fontId="0" fillId="49" borderId="22" xfId="166" applyNumberFormat="1" applyFont="1" applyFill="1" applyBorder="1" applyAlignment="1" applyProtection="1">
      <alignment vertical="top"/>
      <protection locked="0"/>
    </xf>
    <xf numFmtId="4" fontId="0" fillId="49" borderId="0" xfId="0" applyNumberFormat="1" applyFont="1" applyFill="1" applyBorder="1" applyAlignment="1" applyProtection="1">
      <alignment vertical="top"/>
      <protection locked="0"/>
    </xf>
    <xf numFmtId="4" fontId="67" fillId="49" borderId="0" xfId="0" applyNumberFormat="1" applyFont="1" applyFill="1" applyBorder="1" applyAlignment="1" applyProtection="1">
      <alignment vertical="top"/>
      <protection locked="0"/>
    </xf>
    <xf numFmtId="4" fontId="25" fillId="49" borderId="18" xfId="0" applyNumberFormat="1" applyFont="1" applyFill="1" applyBorder="1" applyAlignment="1" applyProtection="1">
      <alignment vertical="top"/>
      <protection locked="0"/>
    </xf>
    <xf numFmtId="4" fontId="25" fillId="51" borderId="20" xfId="0" applyNumberFormat="1" applyFont="1" applyFill="1" applyBorder="1" applyAlignment="1" applyProtection="1">
      <alignment vertical="top"/>
      <protection locked="0"/>
    </xf>
    <xf numFmtId="4" fontId="25" fillId="49" borderId="18" xfId="0" applyNumberFormat="1" applyFont="1" applyFill="1" applyBorder="1" applyAlignment="1" applyProtection="1">
      <alignment vertical="center"/>
      <protection locked="0"/>
    </xf>
    <xf numFmtId="0" fontId="0" fillId="52" borderId="0" xfId="0" applyFont="1" applyFill="1" applyAlignment="1" applyProtection="1">
      <alignment vertical="top"/>
      <protection locked="0"/>
    </xf>
    <xf numFmtId="4" fontId="0" fillId="52" borderId="22" xfId="112" applyNumberFormat="1" applyFont="1" applyFill="1" applyBorder="1" applyAlignment="1" applyProtection="1">
      <alignment vertical="top" wrapText="1"/>
      <protection locked="0"/>
    </xf>
    <xf numFmtId="180" fontId="0" fillId="49" borderId="18" xfId="0" applyNumberFormat="1" applyFont="1" applyFill="1" applyBorder="1" applyAlignment="1" applyProtection="1">
      <alignment vertical="top"/>
      <protection locked="0"/>
    </xf>
    <xf numFmtId="4" fontId="67" fillId="49" borderId="18" xfId="0" applyNumberFormat="1" applyFont="1" applyFill="1" applyBorder="1" applyAlignment="1" applyProtection="1">
      <alignment vertical="top"/>
      <protection locked="0"/>
    </xf>
    <xf numFmtId="203" fontId="0" fillId="49" borderId="22" xfId="0" applyNumberFormat="1" applyFont="1" applyFill="1" applyBorder="1" applyAlignment="1" applyProtection="1">
      <alignment horizontal="right" vertical="top" wrapText="1"/>
      <protection locked="0"/>
    </xf>
    <xf numFmtId="182" fontId="67" fillId="49" borderId="18" xfId="103" applyFont="1" applyFill="1" applyBorder="1" applyAlignment="1" applyProtection="1">
      <alignment vertical="top"/>
      <protection locked="0"/>
    </xf>
    <xf numFmtId="182" fontId="67" fillId="49" borderId="18" xfId="103" applyFont="1" applyFill="1" applyBorder="1" applyAlignment="1" applyProtection="1">
      <alignment horizontal="right" vertical="top"/>
      <protection locked="0"/>
    </xf>
    <xf numFmtId="182" fontId="24" fillId="49" borderId="18" xfId="103" applyFont="1" applyFill="1" applyBorder="1" applyAlignment="1" applyProtection="1">
      <alignment vertical="top"/>
      <protection locked="0"/>
    </xf>
    <xf numFmtId="4" fontId="0" fillId="52" borderId="18" xfId="112" applyNumberFormat="1" applyFont="1" applyFill="1" applyBorder="1" applyAlignment="1" applyProtection="1">
      <alignment vertical="top" wrapText="1"/>
      <protection locked="0"/>
    </xf>
    <xf numFmtId="182" fontId="0" fillId="52" borderId="18" xfId="103" applyFont="1" applyFill="1" applyBorder="1" applyAlignment="1" applyProtection="1">
      <alignment vertical="top" wrapText="1"/>
      <protection locked="0"/>
    </xf>
    <xf numFmtId="4" fontId="24" fillId="49" borderId="0" xfId="0" applyNumberFormat="1" applyFont="1" applyFill="1" applyBorder="1" applyAlignment="1" applyProtection="1">
      <alignment vertical="top"/>
      <protection locked="0"/>
    </xf>
    <xf numFmtId="4" fontId="24" fillId="52" borderId="0" xfId="112" applyNumberFormat="1" applyFont="1" applyFill="1" applyBorder="1" applyAlignment="1" applyProtection="1">
      <alignment wrapText="1"/>
      <protection locked="0"/>
    </xf>
    <xf numFmtId="4" fontId="0" fillId="52" borderId="22" xfId="112" applyNumberFormat="1" applyFont="1" applyFill="1" applyBorder="1" applyAlignment="1" applyProtection="1">
      <alignment wrapText="1"/>
      <protection locked="0"/>
    </xf>
    <xf numFmtId="182" fontId="24" fillId="52" borderId="22" xfId="103" applyFont="1" applyFill="1" applyBorder="1" applyAlignment="1" applyProtection="1">
      <alignment wrapText="1"/>
      <protection locked="0"/>
    </xf>
    <xf numFmtId="4" fontId="0" fillId="52" borderId="18" xfId="112" applyNumberFormat="1" applyFont="1" applyFill="1" applyBorder="1" applyAlignment="1" applyProtection="1">
      <alignment wrapText="1"/>
      <protection locked="0"/>
    </xf>
    <xf numFmtId="182" fontId="24" fillId="52" borderId="18" xfId="103" applyFont="1" applyFill="1" applyBorder="1" applyAlignment="1" applyProtection="1">
      <alignment wrapText="1"/>
      <protection locked="0"/>
    </xf>
    <xf numFmtId="0" fontId="0" fillId="49" borderId="0" xfId="0" applyFont="1" applyFill="1" applyBorder="1" applyAlignment="1" applyProtection="1">
      <alignment horizontal="right" vertical="center"/>
      <protection locked="0"/>
    </xf>
    <xf numFmtId="0" fontId="24" fillId="49" borderId="20" xfId="0" applyFont="1" applyFill="1" applyBorder="1" applyAlignment="1" applyProtection="1">
      <alignment horizontal="right" vertical="center"/>
      <protection locked="0"/>
    </xf>
    <xf numFmtId="182" fontId="0" fillId="49" borderId="18" xfId="103" applyFont="1" applyFill="1" applyBorder="1" applyAlignment="1" applyProtection="1">
      <alignment horizontal="right" vertical="center"/>
      <protection locked="0"/>
    </xf>
    <xf numFmtId="4" fontId="0" fillId="49" borderId="0" xfId="0" applyNumberFormat="1" applyFont="1" applyFill="1" applyBorder="1" applyAlignment="1" applyProtection="1">
      <alignment horizontal="right" vertical="center"/>
      <protection locked="0"/>
    </xf>
    <xf numFmtId="0" fontId="0" fillId="49" borderId="20" xfId="178" applyFont="1" applyFill="1" applyBorder="1" applyAlignment="1" applyProtection="1">
      <alignment horizontal="left" vertical="top" wrapText="1"/>
      <protection locked="0"/>
    </xf>
    <xf numFmtId="0" fontId="0" fillId="49" borderId="18" xfId="178" applyFont="1" applyFill="1" applyBorder="1" applyAlignment="1" applyProtection="1">
      <alignment horizontal="left" vertical="top" wrapText="1"/>
      <protection locked="0"/>
    </xf>
    <xf numFmtId="184" fontId="0" fillId="49" borderId="0" xfId="0" applyNumberFormat="1" applyFont="1" applyFill="1" applyAlignment="1" applyProtection="1">
      <alignment vertical="top"/>
      <protection locked="0"/>
    </xf>
    <xf numFmtId="4" fontId="0" fillId="49" borderId="0" xfId="0" applyNumberFormat="1" applyFont="1" applyFill="1" applyAlignment="1" applyProtection="1">
      <alignment vertical="top"/>
      <protection locked="0"/>
    </xf>
    <xf numFmtId="4" fontId="24" fillId="49" borderId="18" xfId="0" applyNumberFormat="1" applyFont="1" applyFill="1" applyBorder="1" applyAlignment="1" applyProtection="1">
      <alignment horizontal="right" vertical="center"/>
      <protection locked="0"/>
    </xf>
    <xf numFmtId="4" fontId="0" fillId="49" borderId="0" xfId="184" applyNumberFormat="1" applyFont="1" applyFill="1" applyBorder="1" applyAlignment="1" applyProtection="1">
      <alignment vertical="top"/>
      <protection locked="0"/>
    </xf>
    <xf numFmtId="198" fontId="0" fillId="49" borderId="18" xfId="106" applyNumberFormat="1" applyFont="1" applyFill="1" applyBorder="1" applyAlignment="1" applyProtection="1">
      <alignment vertical="top"/>
      <protection locked="0"/>
    </xf>
    <xf numFmtId="4" fontId="0" fillId="49" borderId="18" xfId="184" applyNumberFormat="1" applyFont="1" applyFill="1" applyBorder="1" applyAlignment="1" applyProtection="1">
      <alignment vertical="top"/>
      <protection locked="0"/>
    </xf>
    <xf numFmtId="4" fontId="24" fillId="49" borderId="0" xfId="151" applyNumberFormat="1" applyFont="1" applyFill="1" applyBorder="1" applyAlignment="1" applyProtection="1">
      <alignment vertical="top"/>
      <protection locked="0"/>
    </xf>
    <xf numFmtId="43" fontId="24" fillId="49" borderId="22" xfId="111" applyFont="1" applyFill="1" applyBorder="1" applyAlignment="1" applyProtection="1">
      <alignment horizontal="right" vertical="top"/>
      <protection locked="0"/>
    </xf>
    <xf numFmtId="4" fontId="24" fillId="49" borderId="22" xfId="151" applyNumberFormat="1" applyFont="1" applyFill="1" applyBorder="1" applyAlignment="1" applyProtection="1">
      <alignment vertical="top"/>
      <protection locked="0"/>
    </xf>
    <xf numFmtId="0" fontId="24" fillId="49" borderId="0" xfId="151" applyFont="1" applyFill="1" applyBorder="1" applyAlignment="1" applyProtection="1">
      <alignment vertical="top"/>
      <protection locked="0"/>
    </xf>
    <xf numFmtId="0" fontId="0" fillId="49" borderId="0" xfId="151" applyFont="1" applyFill="1" applyBorder="1" applyAlignment="1" applyProtection="1">
      <alignment vertical="top"/>
      <protection locked="0"/>
    </xf>
    <xf numFmtId="0" fontId="0" fillId="49" borderId="0" xfId="151" applyFont="1" applyFill="1" applyBorder="1" applyAlignment="1" applyProtection="1">
      <alignment horizontal="center" vertical="top"/>
      <protection locked="0"/>
    </xf>
    <xf numFmtId="43" fontId="0" fillId="49" borderId="0" xfId="111" applyFont="1" applyFill="1" applyBorder="1" applyAlignment="1" applyProtection="1">
      <alignment vertical="top"/>
      <protection locked="0"/>
    </xf>
    <xf numFmtId="0" fontId="0" fillId="49" borderId="0" xfId="0" applyFont="1" applyFill="1" applyAlignment="1" applyProtection="1">
      <alignment horizontal="center" vertical="top"/>
      <protection locked="0"/>
    </xf>
    <xf numFmtId="182" fontId="0" fillId="49" borderId="0" xfId="103" applyFont="1" applyFill="1" applyAlignment="1" applyProtection="1">
      <alignment vertical="top"/>
      <protection locked="0"/>
    </xf>
    <xf numFmtId="0" fontId="0" fillId="51" borderId="0" xfId="0" applyFont="1" applyFill="1" applyAlignment="1" applyProtection="1">
      <alignment horizontal="center" vertical="top"/>
      <protection locked="0"/>
    </xf>
    <xf numFmtId="0" fontId="24" fillId="49" borderId="0" xfId="0" applyFont="1" applyFill="1" applyAlignment="1" applyProtection="1">
      <alignment horizontal="right" vertical="top"/>
      <protection locked="0"/>
    </xf>
    <xf numFmtId="0" fontId="24" fillId="49" borderId="0" xfId="0" applyFont="1" applyFill="1" applyAlignment="1" applyProtection="1">
      <alignment horizontal="center" vertical="top"/>
      <protection locked="0"/>
    </xf>
    <xf numFmtId="0" fontId="24" fillId="49" borderId="0" xfId="0" applyFont="1" applyFill="1" applyAlignment="1" applyProtection="1">
      <alignment vertical="top"/>
      <protection locked="0"/>
    </xf>
    <xf numFmtId="0" fontId="0" fillId="49" borderId="0" xfId="0" applyFont="1" applyFill="1" applyAlignment="1" applyProtection="1">
      <alignment horizontal="right" vertical="top"/>
      <protection locked="0"/>
    </xf>
    <xf numFmtId="186" fontId="0" fillId="49" borderId="0" xfId="0" applyNumberFormat="1" applyFont="1" applyFill="1" applyAlignment="1" applyProtection="1">
      <alignment horizontal="center" vertical="top"/>
      <protection locked="0"/>
    </xf>
    <xf numFmtId="0" fontId="0" fillId="49" borderId="0" xfId="0" applyFont="1" applyFill="1" applyAlignment="1" applyProtection="1">
      <alignment horizontal="left" vertical="top"/>
      <protection locked="0"/>
    </xf>
    <xf numFmtId="0" fontId="24" fillId="49" borderId="18" xfId="0" applyFont="1" applyFill="1" applyBorder="1" applyAlignment="1" applyProtection="1">
      <alignment horizontal="center" vertical="center" wrapText="1"/>
      <protection/>
    </xf>
    <xf numFmtId="0" fontId="24" fillId="49" borderId="18" xfId="0" applyNumberFormat="1" applyFont="1" applyFill="1" applyBorder="1" applyAlignment="1" applyProtection="1">
      <alignment vertical="center" wrapText="1"/>
      <protection/>
    </xf>
    <xf numFmtId="4" fontId="0" fillId="49" borderId="18" xfId="0" applyNumberFormat="1" applyFont="1" applyFill="1" applyBorder="1" applyAlignment="1" applyProtection="1">
      <alignment vertical="center"/>
      <protection/>
    </xf>
    <xf numFmtId="43" fontId="0" fillId="49" borderId="18" xfId="0" applyNumberFormat="1" applyFont="1" applyFill="1" applyBorder="1" applyAlignment="1" applyProtection="1">
      <alignment horizontal="center" vertical="center"/>
      <protection/>
    </xf>
    <xf numFmtId="0" fontId="0" fillId="49" borderId="18" xfId="0" applyFont="1" applyFill="1" applyBorder="1" applyAlignment="1" applyProtection="1">
      <alignment vertical="center"/>
      <protection/>
    </xf>
    <xf numFmtId="0" fontId="0" fillId="49" borderId="18" xfId="0" applyFont="1" applyFill="1" applyBorder="1" applyAlignment="1" applyProtection="1">
      <alignment horizontal="justify" vertical="center"/>
      <protection/>
    </xf>
    <xf numFmtId="0" fontId="0" fillId="49" borderId="18" xfId="0" applyFont="1" applyFill="1" applyBorder="1" applyAlignment="1" applyProtection="1">
      <alignment horizontal="center" vertical="center"/>
      <protection/>
    </xf>
    <xf numFmtId="0" fontId="0" fillId="49" borderId="18" xfId="0" applyNumberFormat="1" applyFont="1" applyFill="1" applyBorder="1" applyAlignment="1" applyProtection="1">
      <alignment horizontal="center" vertical="center" wrapText="1"/>
      <protection/>
    </xf>
    <xf numFmtId="0" fontId="24" fillId="49" borderId="18" xfId="0" applyFont="1" applyFill="1" applyBorder="1" applyAlignment="1" applyProtection="1">
      <alignment vertical="center"/>
      <protection/>
    </xf>
    <xf numFmtId="0" fontId="24" fillId="49" borderId="18" xfId="0" applyFont="1" applyFill="1" applyBorder="1" applyAlignment="1" applyProtection="1">
      <alignment horizontal="right" vertical="top" wrapText="1"/>
      <protection/>
    </xf>
    <xf numFmtId="0" fontId="24" fillId="49" borderId="18" xfId="0" applyNumberFormat="1" applyFont="1" applyFill="1" applyBorder="1" applyAlignment="1" applyProtection="1">
      <alignment vertical="top" wrapText="1"/>
      <protection/>
    </xf>
    <xf numFmtId="0" fontId="24" fillId="49" borderId="18" xfId="0" applyFont="1" applyFill="1" applyBorder="1" applyAlignment="1" applyProtection="1">
      <alignment vertical="top"/>
      <protection/>
    </xf>
    <xf numFmtId="0" fontId="0" fillId="49" borderId="18" xfId="0" applyNumberFormat="1" applyFont="1" applyFill="1" applyBorder="1" applyAlignment="1" applyProtection="1">
      <alignment horizontal="center" vertical="top" wrapText="1"/>
      <protection/>
    </xf>
    <xf numFmtId="0" fontId="0" fillId="49" borderId="19" xfId="0" applyFont="1" applyFill="1" applyBorder="1" applyAlignment="1" applyProtection="1">
      <alignment horizontal="right" vertical="top"/>
      <protection/>
    </xf>
    <xf numFmtId="0" fontId="0" fillId="53" borderId="18" xfId="0" applyFont="1" applyFill="1" applyBorder="1" applyAlignment="1" applyProtection="1">
      <alignment vertical="center" wrapText="1"/>
      <protection/>
    </xf>
    <xf numFmtId="4" fontId="0" fillId="49" borderId="20" xfId="0" applyNumberFormat="1" applyFont="1" applyFill="1" applyBorder="1" applyAlignment="1" applyProtection="1">
      <alignment vertical="center" wrapText="1"/>
      <protection/>
    </xf>
    <xf numFmtId="185" fontId="0" fillId="49" borderId="18" xfId="0" applyNumberFormat="1" applyFont="1" applyFill="1" applyBorder="1" applyAlignment="1" applyProtection="1">
      <alignment horizontal="center" vertical="center"/>
      <protection/>
    </xf>
    <xf numFmtId="0" fontId="0" fillId="49" borderId="18" xfId="0" applyNumberFormat="1" applyFont="1" applyFill="1" applyBorder="1" applyAlignment="1" applyProtection="1">
      <alignment vertical="top" wrapText="1"/>
      <protection/>
    </xf>
    <xf numFmtId="185" fontId="0" fillId="49" borderId="18" xfId="0" applyNumberFormat="1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vertical="top"/>
      <protection/>
    </xf>
    <xf numFmtId="0" fontId="70" fillId="49" borderId="18" xfId="0" applyFont="1" applyFill="1" applyBorder="1" applyAlignment="1" applyProtection="1">
      <alignment horizontal="right" vertical="top"/>
      <protection/>
    </xf>
    <xf numFmtId="185" fontId="70" fillId="49" borderId="18" xfId="0" applyNumberFormat="1" applyFont="1" applyFill="1" applyBorder="1" applyAlignment="1" applyProtection="1">
      <alignment vertical="top" wrapText="1"/>
      <protection/>
    </xf>
    <xf numFmtId="4" fontId="66" fillId="49" borderId="18" xfId="0" applyNumberFormat="1" applyFont="1" applyFill="1" applyBorder="1" applyAlignment="1" applyProtection="1">
      <alignment vertical="top" wrapText="1"/>
      <protection/>
    </xf>
    <xf numFmtId="185" fontId="66" fillId="49" borderId="18" xfId="0" applyNumberFormat="1" applyFont="1" applyFill="1" applyBorder="1" applyAlignment="1" applyProtection="1">
      <alignment horizontal="center" vertical="top"/>
      <protection/>
    </xf>
    <xf numFmtId="0" fontId="66" fillId="49" borderId="19" xfId="0" applyFont="1" applyFill="1" applyBorder="1" applyAlignment="1" applyProtection="1">
      <alignment horizontal="right" vertical="top"/>
      <protection/>
    </xf>
    <xf numFmtId="4" fontId="66" fillId="49" borderId="20" xfId="0" applyNumberFormat="1" applyFont="1" applyFill="1" applyBorder="1" applyAlignment="1" applyProtection="1">
      <alignment vertical="top" wrapText="1"/>
      <protection/>
    </xf>
    <xf numFmtId="0" fontId="66" fillId="49" borderId="19" xfId="0" applyFont="1" applyFill="1" applyBorder="1" applyAlignment="1" applyProtection="1">
      <alignment horizontal="right" vertical="top" wrapText="1"/>
      <protection/>
    </xf>
    <xf numFmtId="4" fontId="66" fillId="49" borderId="20" xfId="0" applyNumberFormat="1" applyFont="1" applyFill="1" applyBorder="1" applyAlignment="1" applyProtection="1">
      <alignment vertical="center"/>
      <protection/>
    </xf>
    <xf numFmtId="185" fontId="66" fillId="49" borderId="18" xfId="0" applyNumberFormat="1" applyFont="1" applyFill="1" applyBorder="1" applyAlignment="1" applyProtection="1">
      <alignment horizontal="center" vertical="center"/>
      <protection/>
    </xf>
    <xf numFmtId="4" fontId="66" fillId="49" borderId="20" xfId="0" applyNumberFormat="1" applyFont="1" applyFill="1" applyBorder="1" applyAlignment="1" applyProtection="1">
      <alignment vertical="center" wrapText="1"/>
      <protection/>
    </xf>
    <xf numFmtId="43" fontId="66" fillId="49" borderId="18" xfId="0" applyNumberFormat="1" applyFont="1" applyFill="1" applyBorder="1" applyAlignment="1" applyProtection="1">
      <alignment horizontal="center" vertical="top"/>
      <protection/>
    </xf>
    <xf numFmtId="43" fontId="66" fillId="49" borderId="18" xfId="0" applyNumberFormat="1" applyFont="1" applyFill="1" applyBorder="1" applyAlignment="1" applyProtection="1">
      <alignment horizontal="center" vertical="center"/>
      <protection/>
    </xf>
    <xf numFmtId="0" fontId="70" fillId="49" borderId="19" xfId="0" applyFont="1" applyFill="1" applyBorder="1" applyAlignment="1" applyProtection="1">
      <alignment horizontal="right" vertical="top"/>
      <protection/>
    </xf>
    <xf numFmtId="0" fontId="24" fillId="53" borderId="18" xfId="0" applyFont="1" applyFill="1" applyBorder="1" applyAlignment="1" applyProtection="1">
      <alignment vertical="center" wrapText="1"/>
      <protection/>
    </xf>
    <xf numFmtId="185" fontId="66" fillId="49" borderId="18" xfId="0" applyNumberFormat="1" applyFont="1" applyFill="1" applyBorder="1" applyAlignment="1" applyProtection="1">
      <alignment vertical="top" wrapText="1"/>
      <protection/>
    </xf>
    <xf numFmtId="0" fontId="24" fillId="49" borderId="19" xfId="0" applyFont="1" applyFill="1" applyBorder="1" applyAlignment="1" applyProtection="1">
      <alignment vertical="top"/>
      <protection/>
    </xf>
    <xf numFmtId="185" fontId="24" fillId="49" borderId="18" xfId="0" applyNumberFormat="1" applyFont="1" applyFill="1" applyBorder="1" applyAlignment="1" applyProtection="1">
      <alignment vertical="top" wrapText="1"/>
      <protection/>
    </xf>
    <xf numFmtId="4" fontId="0" fillId="49" borderId="20" xfId="0" applyNumberFormat="1" applyFont="1" applyFill="1" applyBorder="1" applyAlignment="1" applyProtection="1">
      <alignment vertical="top" wrapText="1"/>
      <protection/>
    </xf>
    <xf numFmtId="4" fontId="66" fillId="49" borderId="20" xfId="0" applyNumberFormat="1" applyFont="1" applyFill="1" applyBorder="1" applyAlignment="1" applyProtection="1">
      <alignment vertical="top"/>
      <protection/>
    </xf>
    <xf numFmtId="0" fontId="0" fillId="49" borderId="22" xfId="0" applyFont="1" applyFill="1" applyBorder="1" applyAlignment="1" applyProtection="1">
      <alignment horizontal="right" vertical="top"/>
      <protection/>
    </xf>
    <xf numFmtId="185" fontId="0" fillId="49" borderId="22" xfId="0" applyNumberFormat="1" applyFont="1" applyFill="1" applyBorder="1" applyAlignment="1" applyProtection="1">
      <alignment vertical="top" wrapText="1"/>
      <protection/>
    </xf>
    <xf numFmtId="4" fontId="0" fillId="49" borderId="22" xfId="0" applyNumberFormat="1" applyFont="1" applyFill="1" applyBorder="1" applyAlignment="1" applyProtection="1">
      <alignment vertical="center" wrapText="1"/>
      <protection/>
    </xf>
    <xf numFmtId="185" fontId="0" fillId="49" borderId="22" xfId="0" applyNumberFormat="1" applyFont="1" applyFill="1" applyBorder="1" applyAlignment="1" applyProtection="1">
      <alignment horizontal="center" vertical="center"/>
      <protection/>
    </xf>
    <xf numFmtId="185" fontId="0" fillId="49" borderId="18" xfId="0" applyNumberFormat="1" applyFont="1" applyFill="1" applyBorder="1" applyAlignment="1" applyProtection="1">
      <alignment vertical="top" wrapText="1"/>
      <protection/>
    </xf>
    <xf numFmtId="0" fontId="24" fillId="49" borderId="19" xfId="0" applyFont="1" applyFill="1" applyBorder="1" applyAlignment="1" applyProtection="1">
      <alignment horizontal="right" vertical="top"/>
      <protection/>
    </xf>
    <xf numFmtId="0" fontId="71" fillId="53" borderId="18" xfId="0" applyFont="1" applyFill="1" applyBorder="1" applyAlignment="1" applyProtection="1">
      <alignment vertical="center" wrapText="1"/>
      <protection/>
    </xf>
    <xf numFmtId="0" fontId="66" fillId="49" borderId="18" xfId="0" applyNumberFormat="1" applyFont="1" applyFill="1" applyBorder="1" applyAlignment="1" applyProtection="1">
      <alignment horizontal="center" vertical="center" wrapText="1"/>
      <protection/>
    </xf>
    <xf numFmtId="0" fontId="66" fillId="49" borderId="19" xfId="0" applyFont="1" applyFill="1" applyBorder="1" applyAlignment="1" applyProtection="1">
      <alignment horizontal="right" vertical="center"/>
      <protection/>
    </xf>
    <xf numFmtId="0" fontId="67" fillId="49" borderId="18" xfId="0" applyNumberFormat="1" applyFont="1" applyFill="1" applyBorder="1" applyAlignment="1" applyProtection="1">
      <alignment vertical="top" wrapText="1"/>
      <protection/>
    </xf>
    <xf numFmtId="0" fontId="0" fillId="49" borderId="19" xfId="0" applyFont="1" applyFill="1" applyBorder="1" applyAlignment="1" applyProtection="1">
      <alignment horizontal="right" vertical="top" wrapText="1"/>
      <protection/>
    </xf>
    <xf numFmtId="0" fontId="0" fillId="49" borderId="21" xfId="0" applyFont="1" applyFill="1" applyBorder="1" applyAlignment="1" applyProtection="1">
      <alignment horizontal="right" vertical="top"/>
      <protection/>
    </xf>
    <xf numFmtId="0" fontId="71" fillId="53" borderId="22" xfId="0" applyFont="1" applyFill="1" applyBorder="1" applyAlignment="1" applyProtection="1">
      <alignment vertical="center" wrapText="1"/>
      <protection/>
    </xf>
    <xf numFmtId="4" fontId="0" fillId="49" borderId="23" xfId="0" applyNumberFormat="1" applyFont="1" applyFill="1" applyBorder="1" applyAlignment="1" applyProtection="1">
      <alignment vertical="top" wrapText="1"/>
      <protection/>
    </xf>
    <xf numFmtId="185" fontId="0" fillId="49" borderId="22" xfId="0" applyNumberFormat="1" applyFont="1" applyFill="1" applyBorder="1" applyAlignment="1" applyProtection="1">
      <alignment horizontal="center" vertical="top"/>
      <protection/>
    </xf>
    <xf numFmtId="4" fontId="70" fillId="49" borderId="20" xfId="0" applyNumberFormat="1" applyFont="1" applyFill="1" applyBorder="1" applyAlignment="1" applyProtection="1">
      <alignment vertical="top" wrapText="1"/>
      <protection/>
    </xf>
    <xf numFmtId="43" fontId="70" fillId="49" borderId="18" xfId="0" applyNumberFormat="1" applyFont="1" applyFill="1" applyBorder="1" applyAlignment="1" applyProtection="1">
      <alignment horizontal="center" vertical="top"/>
      <protection/>
    </xf>
    <xf numFmtId="0" fontId="66" fillId="49" borderId="19" xfId="0" applyNumberFormat="1" applyFont="1" applyFill="1" applyBorder="1" applyAlignment="1" applyProtection="1">
      <alignment horizontal="right" vertical="top" wrapText="1"/>
      <protection/>
    </xf>
    <xf numFmtId="4" fontId="66" fillId="49" borderId="18" xfId="0" applyNumberFormat="1" applyFont="1" applyFill="1" applyBorder="1" applyAlignment="1" applyProtection="1">
      <alignment horizontal="center" vertical="top"/>
      <protection/>
    </xf>
    <xf numFmtId="0" fontId="66" fillId="49" borderId="19" xfId="0" applyFont="1" applyFill="1" applyBorder="1" applyAlignment="1" applyProtection="1">
      <alignment vertical="top"/>
      <protection/>
    </xf>
    <xf numFmtId="0" fontId="66" fillId="49" borderId="18" xfId="0" applyFont="1" applyFill="1" applyBorder="1" applyAlignment="1" applyProtection="1">
      <alignment vertical="top"/>
      <protection/>
    </xf>
    <xf numFmtId="0" fontId="24" fillId="49" borderId="18" xfId="0" applyFont="1" applyFill="1" applyBorder="1" applyAlignment="1" applyProtection="1">
      <alignment horizontal="right" vertical="top"/>
      <protection/>
    </xf>
    <xf numFmtId="4" fontId="0" fillId="49" borderId="18" xfId="0" applyNumberFormat="1" applyFont="1" applyFill="1" applyBorder="1" applyAlignment="1" applyProtection="1">
      <alignment vertical="top" wrapText="1"/>
      <protection/>
    </xf>
    <xf numFmtId="0" fontId="67" fillId="49" borderId="19" xfId="0" applyFont="1" applyFill="1" applyBorder="1" applyAlignment="1" applyProtection="1">
      <alignment horizontal="right" vertical="top"/>
      <protection/>
    </xf>
    <xf numFmtId="185" fontId="67" fillId="49" borderId="18" xfId="0" applyNumberFormat="1" applyFont="1" applyFill="1" applyBorder="1" applyAlignment="1" applyProtection="1">
      <alignment vertical="top" wrapText="1"/>
      <protection/>
    </xf>
    <xf numFmtId="4" fontId="67" fillId="49" borderId="20" xfId="0" applyNumberFormat="1" applyFont="1" applyFill="1" applyBorder="1" applyAlignment="1" applyProtection="1">
      <alignment vertical="top" wrapText="1"/>
      <protection/>
    </xf>
    <xf numFmtId="185" fontId="67" fillId="49" borderId="18" xfId="0" applyNumberFormat="1" applyFont="1" applyFill="1" applyBorder="1" applyAlignment="1" applyProtection="1">
      <alignment horizontal="center" vertical="top"/>
      <protection/>
    </xf>
    <xf numFmtId="0" fontId="24" fillId="49" borderId="19" xfId="0" applyFont="1" applyFill="1" applyBorder="1" applyAlignment="1" applyProtection="1">
      <alignment horizontal="center" vertical="top" wrapText="1"/>
      <protection/>
    </xf>
    <xf numFmtId="0" fontId="24" fillId="49" borderId="19" xfId="156" applyNumberFormat="1" applyFont="1" applyFill="1" applyBorder="1" applyAlignment="1" applyProtection="1">
      <alignment horizontal="center" vertical="top"/>
      <protection/>
    </xf>
    <xf numFmtId="0" fontId="0" fillId="53" borderId="18" xfId="0" applyFont="1" applyFill="1" applyBorder="1" applyAlignment="1" applyProtection="1">
      <alignment horizontal="justify" vertical="center" wrapText="1"/>
      <protection/>
    </xf>
    <xf numFmtId="0" fontId="0" fillId="53" borderId="18" xfId="0" applyFont="1" applyFill="1" applyBorder="1" applyAlignment="1" applyProtection="1">
      <alignment vertical="center"/>
      <protection/>
    </xf>
    <xf numFmtId="0" fontId="0" fillId="49" borderId="18" xfId="0" applyNumberFormat="1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horizontal="right" vertical="top"/>
      <protection/>
    </xf>
    <xf numFmtId="0" fontId="0" fillId="53" borderId="18" xfId="0" applyFont="1" applyFill="1" applyBorder="1" applyAlignment="1" applyProtection="1">
      <alignment horizontal="justify" vertical="top" wrapText="1"/>
      <protection/>
    </xf>
    <xf numFmtId="0" fontId="0" fillId="49" borderId="21" xfId="0" applyFont="1" applyFill="1" applyBorder="1" applyAlignment="1" applyProtection="1">
      <alignment horizontal="right" vertical="top" wrapText="1"/>
      <protection/>
    </xf>
    <xf numFmtId="0" fontId="0" fillId="53" borderId="22" xfId="0" applyFont="1" applyFill="1" applyBorder="1" applyAlignment="1" applyProtection="1">
      <alignment vertical="center" wrapText="1"/>
      <protection/>
    </xf>
    <xf numFmtId="4" fontId="0" fillId="49" borderId="23" xfId="0" applyNumberFormat="1" applyFont="1" applyFill="1" applyBorder="1" applyAlignment="1" applyProtection="1">
      <alignment vertical="center"/>
      <protection/>
    </xf>
    <xf numFmtId="192" fontId="25" fillId="49" borderId="19" xfId="0" applyNumberFormat="1" applyFont="1" applyFill="1" applyBorder="1" applyAlignment="1" applyProtection="1">
      <alignment horizontal="center" vertical="top" wrapText="1"/>
      <protection/>
    </xf>
    <xf numFmtId="0" fontId="24" fillId="49" borderId="19" xfId="0" applyFont="1" applyFill="1" applyBorder="1" applyAlignment="1" applyProtection="1">
      <alignment horizontal="center" vertical="top"/>
      <protection/>
    </xf>
    <xf numFmtId="0" fontId="24" fillId="49" borderId="18" xfId="0" applyFont="1" applyFill="1" applyBorder="1" applyAlignment="1" applyProtection="1">
      <alignment horizontal="justify" vertical="top"/>
      <protection/>
    </xf>
    <xf numFmtId="37" fontId="24" fillId="49" borderId="19" xfId="0" applyNumberFormat="1" applyFont="1" applyFill="1" applyBorder="1" applyAlignment="1" applyProtection="1">
      <alignment horizontal="right" vertical="top" wrapText="1"/>
      <protection/>
    </xf>
    <xf numFmtId="192" fontId="0" fillId="49" borderId="19" xfId="0" applyNumberFormat="1" applyFont="1" applyFill="1" applyBorder="1" applyAlignment="1" applyProtection="1">
      <alignment horizontal="right" vertical="top" wrapText="1"/>
      <protection/>
    </xf>
    <xf numFmtId="43" fontId="0" fillId="49" borderId="18" xfId="0" applyNumberFormat="1" applyFont="1" applyFill="1" applyBorder="1" applyAlignment="1" applyProtection="1">
      <alignment horizontal="center" vertical="top"/>
      <protection/>
    </xf>
    <xf numFmtId="0" fontId="24" fillId="49" borderId="19" xfId="0" applyNumberFormat="1" applyFont="1" applyFill="1" applyBorder="1" applyAlignment="1" applyProtection="1">
      <alignment horizontal="right" vertical="top" wrapText="1"/>
      <protection/>
    </xf>
    <xf numFmtId="0" fontId="24" fillId="49" borderId="18" xfId="0" applyNumberFormat="1" applyFont="1" applyFill="1" applyBorder="1" applyAlignment="1" applyProtection="1">
      <alignment vertical="top"/>
      <protection/>
    </xf>
    <xf numFmtId="180" fontId="0" fillId="49" borderId="20" xfId="107" applyNumberFormat="1" applyFont="1" applyFill="1" applyBorder="1" applyAlignment="1" applyProtection="1">
      <alignment vertical="top" wrapText="1"/>
      <protection/>
    </xf>
    <xf numFmtId="0" fontId="0" fillId="49" borderId="19" xfId="0" applyNumberFormat="1" applyFont="1" applyFill="1" applyBorder="1" applyAlignment="1" applyProtection="1">
      <alignment horizontal="right" vertical="top" wrapText="1"/>
      <protection/>
    </xf>
    <xf numFmtId="4" fontId="0" fillId="49" borderId="20" xfId="107" applyNumberFormat="1" applyFont="1" applyFill="1" applyBorder="1" applyAlignment="1" applyProtection="1">
      <alignment vertical="top" wrapText="1"/>
      <protection/>
    </xf>
    <xf numFmtId="4" fontId="0" fillId="49" borderId="18" xfId="107" applyNumberFormat="1" applyFont="1" applyFill="1" applyBorder="1" applyAlignment="1" applyProtection="1">
      <alignment horizontal="center" vertical="top" wrapText="1"/>
      <protection/>
    </xf>
    <xf numFmtId="0" fontId="0" fillId="49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49" borderId="21" xfId="0" applyFont="1" applyFill="1" applyBorder="1" applyAlignment="1" applyProtection="1">
      <alignment vertical="top"/>
      <protection/>
    </xf>
    <xf numFmtId="0" fontId="0" fillId="49" borderId="18" xfId="0" applyFont="1" applyFill="1" applyBorder="1" applyAlignment="1" applyProtection="1">
      <alignment vertical="center" wrapText="1"/>
      <protection/>
    </xf>
    <xf numFmtId="0" fontId="24" fillId="49" borderId="18" xfId="166" applyFont="1" applyFill="1" applyBorder="1" applyAlignment="1" applyProtection="1">
      <alignment horizontal="left" vertical="top" wrapText="1"/>
      <protection/>
    </xf>
    <xf numFmtId="4" fontId="0" fillId="49" borderId="18" xfId="113" applyNumberFormat="1" applyFont="1" applyFill="1" applyBorder="1" applyAlignment="1" applyProtection="1">
      <alignment vertical="top"/>
      <protection/>
    </xf>
    <xf numFmtId="188" fontId="0" fillId="49" borderId="18" xfId="113" applyFont="1" applyFill="1" applyBorder="1" applyAlignment="1" applyProtection="1">
      <alignment horizontal="center" vertical="top"/>
      <protection/>
    </xf>
    <xf numFmtId="0" fontId="0" fillId="49" borderId="19" xfId="166" applyFont="1" applyFill="1" applyBorder="1" applyAlignment="1" applyProtection="1">
      <alignment vertical="top"/>
      <protection/>
    </xf>
    <xf numFmtId="183" fontId="0" fillId="49" borderId="18" xfId="166" applyNumberFormat="1" applyFont="1" applyFill="1" applyBorder="1" applyAlignment="1" applyProtection="1">
      <alignment vertical="top"/>
      <protection/>
    </xf>
    <xf numFmtId="183" fontId="0" fillId="49" borderId="18" xfId="166" applyNumberFormat="1" applyFont="1" applyFill="1" applyBorder="1" applyAlignment="1" applyProtection="1">
      <alignment horizontal="center" vertical="top"/>
      <protection/>
    </xf>
    <xf numFmtId="0" fontId="0" fillId="49" borderId="0" xfId="166" applyFont="1" applyFill="1" applyBorder="1" applyAlignment="1" applyProtection="1">
      <alignment vertical="top"/>
      <protection/>
    </xf>
    <xf numFmtId="0" fontId="0" fillId="49" borderId="18" xfId="166" applyFont="1" applyFill="1" applyBorder="1" applyAlignment="1" applyProtection="1">
      <alignment vertical="top"/>
      <protection/>
    </xf>
    <xf numFmtId="183" fontId="0" fillId="49" borderId="20" xfId="166" applyNumberFormat="1" applyFont="1" applyFill="1" applyBorder="1" applyAlignment="1" applyProtection="1">
      <alignment vertical="top"/>
      <protection/>
    </xf>
    <xf numFmtId="0" fontId="70" fillId="49" borderId="18" xfId="0" applyFont="1" applyFill="1" applyBorder="1" applyAlignment="1" applyProtection="1">
      <alignment vertical="top"/>
      <protection/>
    </xf>
    <xf numFmtId="0" fontId="24" fillId="49" borderId="18" xfId="166" applyFont="1" applyFill="1" applyBorder="1" applyAlignment="1" applyProtection="1">
      <alignment vertical="top" wrapText="1"/>
      <protection/>
    </xf>
    <xf numFmtId="4" fontId="0" fillId="49" borderId="20" xfId="166" applyNumberFormat="1" applyFont="1" applyFill="1" applyBorder="1" applyAlignment="1" applyProtection="1">
      <alignment vertical="top" wrapText="1"/>
      <protection/>
    </xf>
    <xf numFmtId="0" fontId="0" fillId="49" borderId="18" xfId="166" applyFont="1" applyFill="1" applyBorder="1" applyAlignment="1" applyProtection="1">
      <alignment vertical="top" wrapText="1"/>
      <protection/>
    </xf>
    <xf numFmtId="0" fontId="24" fillId="49" borderId="18" xfId="166" applyFont="1" applyFill="1" applyBorder="1" applyAlignment="1" applyProtection="1">
      <alignment vertical="top"/>
      <protection/>
    </xf>
    <xf numFmtId="183" fontId="67" fillId="49" borderId="20" xfId="166" applyNumberFormat="1" applyFont="1" applyFill="1" applyBorder="1" applyAlignment="1" applyProtection="1">
      <alignment vertical="top"/>
      <protection/>
    </xf>
    <xf numFmtId="0" fontId="24" fillId="53" borderId="18" xfId="0" applyFont="1" applyFill="1" applyBorder="1" applyAlignment="1" applyProtection="1">
      <alignment vertical="center"/>
      <protection/>
    </xf>
    <xf numFmtId="183" fontId="0" fillId="49" borderId="20" xfId="166" applyNumberFormat="1" applyFont="1" applyFill="1" applyBorder="1" applyAlignment="1" applyProtection="1">
      <alignment vertical="center"/>
      <protection/>
    </xf>
    <xf numFmtId="183" fontId="0" fillId="49" borderId="18" xfId="166" applyNumberFormat="1" applyFont="1" applyFill="1" applyBorder="1" applyAlignment="1" applyProtection="1">
      <alignment horizontal="center" vertical="center"/>
      <protection/>
    </xf>
    <xf numFmtId="0" fontId="0" fillId="53" borderId="22" xfId="0" applyFont="1" applyFill="1" applyBorder="1" applyAlignment="1" applyProtection="1">
      <alignment vertical="center"/>
      <protection/>
    </xf>
    <xf numFmtId="183" fontId="0" fillId="49" borderId="23" xfId="166" applyNumberFormat="1" applyFont="1" applyFill="1" applyBorder="1" applyAlignment="1" applyProtection="1">
      <alignment vertical="top"/>
      <protection/>
    </xf>
    <xf numFmtId="0" fontId="24" fillId="49" borderId="18" xfId="181" applyNumberFormat="1" applyFont="1" applyFill="1" applyBorder="1" applyAlignment="1" applyProtection="1">
      <alignment horizontal="right" vertical="top" wrapText="1"/>
      <protection/>
    </xf>
    <xf numFmtId="0" fontId="24" fillId="49" borderId="18" xfId="181" applyNumberFormat="1" applyFont="1" applyFill="1" applyBorder="1" applyAlignment="1" applyProtection="1">
      <alignment horizontal="left" vertical="top" wrapText="1"/>
      <protection/>
    </xf>
    <xf numFmtId="39" fontId="0" fillId="49" borderId="18" xfId="181" applyNumberFormat="1" applyFont="1" applyFill="1" applyBorder="1" applyAlignment="1" applyProtection="1">
      <alignment horizontal="right" vertical="top"/>
      <protection/>
    </xf>
    <xf numFmtId="0" fontId="0" fillId="49" borderId="18" xfId="181" applyNumberFormat="1" applyFont="1" applyFill="1" applyBorder="1" applyAlignment="1" applyProtection="1">
      <alignment horizontal="center" vertical="top" wrapText="1"/>
      <protection/>
    </xf>
    <xf numFmtId="0" fontId="24" fillId="49" borderId="19" xfId="181" applyNumberFormat="1" applyFont="1" applyFill="1" applyBorder="1" applyAlignment="1" applyProtection="1">
      <alignment horizontal="center" vertical="top" wrapText="1"/>
      <protection/>
    </xf>
    <xf numFmtId="39" fontId="0" fillId="49" borderId="20" xfId="181" applyNumberFormat="1" applyFont="1" applyFill="1" applyBorder="1" applyAlignment="1" applyProtection="1">
      <alignment horizontal="right" vertical="top"/>
      <protection/>
    </xf>
    <xf numFmtId="0" fontId="24" fillId="49" borderId="19" xfId="181" applyNumberFormat="1" applyFont="1" applyFill="1" applyBorder="1" applyAlignment="1" applyProtection="1">
      <alignment horizontal="right" vertical="top" wrapText="1"/>
      <protection/>
    </xf>
    <xf numFmtId="0" fontId="0" fillId="49" borderId="19" xfId="181" applyNumberFormat="1" applyFont="1" applyFill="1" applyBorder="1" applyAlignment="1" applyProtection="1">
      <alignment horizontal="right" vertical="top" wrapText="1"/>
      <protection/>
    </xf>
    <xf numFmtId="0" fontId="0" fillId="49" borderId="18" xfId="181" applyNumberFormat="1" applyFont="1" applyFill="1" applyBorder="1" applyAlignment="1" applyProtection="1">
      <alignment horizontal="left" vertical="top" wrapText="1"/>
      <protection/>
    </xf>
    <xf numFmtId="0" fontId="0" fillId="49" borderId="21" xfId="181" applyNumberFormat="1" applyFont="1" applyFill="1" applyBorder="1" applyAlignment="1" applyProtection="1">
      <alignment horizontal="right" vertical="top" wrapText="1"/>
      <protection/>
    </xf>
    <xf numFmtId="0" fontId="0" fillId="49" borderId="22" xfId="181" applyNumberFormat="1" applyFont="1" applyFill="1" applyBorder="1" applyAlignment="1" applyProtection="1">
      <alignment horizontal="left" vertical="top" wrapText="1"/>
      <protection/>
    </xf>
    <xf numFmtId="39" fontId="0" fillId="49" borderId="23" xfId="181" applyNumberFormat="1" applyFont="1" applyFill="1" applyBorder="1" applyAlignment="1" applyProtection="1">
      <alignment horizontal="right" vertical="top"/>
      <protection/>
    </xf>
    <xf numFmtId="0" fontId="0" fillId="49" borderId="22" xfId="181" applyNumberFormat="1" applyFont="1" applyFill="1" applyBorder="1" applyAlignment="1" applyProtection="1">
      <alignment horizontal="center" vertical="top" wrapText="1"/>
      <protection/>
    </xf>
    <xf numFmtId="0" fontId="24" fillId="49" borderId="18" xfId="0" applyFont="1" applyFill="1" applyBorder="1" applyAlignment="1" applyProtection="1">
      <alignment vertical="top" wrapText="1"/>
      <protection/>
    </xf>
    <xf numFmtId="4" fontId="25" fillId="49" borderId="20" xfId="0" applyNumberFormat="1" applyFont="1" applyFill="1" applyBorder="1" applyAlignment="1" applyProtection="1">
      <alignment vertical="top"/>
      <protection/>
    </xf>
    <xf numFmtId="185" fontId="25" fillId="49" borderId="18" xfId="0" applyNumberFormat="1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vertical="top" wrapText="1"/>
      <protection/>
    </xf>
    <xf numFmtId="4" fontId="25" fillId="49" borderId="20" xfId="0" applyNumberFormat="1" applyFont="1" applyFill="1" applyBorder="1" applyAlignment="1" applyProtection="1">
      <alignment vertical="center"/>
      <protection/>
    </xf>
    <xf numFmtId="0" fontId="71" fillId="0" borderId="18" xfId="0" applyFont="1" applyBorder="1" applyAlignment="1" applyProtection="1">
      <alignment wrapText="1"/>
      <protection/>
    </xf>
    <xf numFmtId="1" fontId="0" fillId="49" borderId="18" xfId="0" applyNumberFormat="1" applyFont="1" applyFill="1" applyBorder="1" applyAlignment="1" applyProtection="1">
      <alignment horizontal="right" vertical="top"/>
      <protection/>
    </xf>
    <xf numFmtId="49" fontId="0" fillId="49" borderId="18" xfId="0" applyNumberFormat="1" applyFont="1" applyFill="1" applyBorder="1" applyAlignment="1" applyProtection="1">
      <alignment horizontal="left" vertical="top" wrapText="1"/>
      <protection/>
    </xf>
    <xf numFmtId="39" fontId="0" fillId="49" borderId="18" xfId="0" applyNumberFormat="1" applyFont="1" applyFill="1" applyBorder="1" applyAlignment="1" applyProtection="1">
      <alignment horizontal="right" vertical="top" wrapText="1"/>
      <protection/>
    </xf>
    <xf numFmtId="0" fontId="0" fillId="52" borderId="22" xfId="0" applyFont="1" applyFill="1" applyBorder="1" applyAlignment="1" applyProtection="1">
      <alignment horizontal="right" vertical="top" wrapText="1"/>
      <protection/>
    </xf>
    <xf numFmtId="0" fontId="24" fillId="52" borderId="22" xfId="0" applyFont="1" applyFill="1" applyBorder="1" applyAlignment="1" applyProtection="1">
      <alignment horizontal="center" vertical="top" wrapText="1"/>
      <protection/>
    </xf>
    <xf numFmtId="4" fontId="0" fillId="52" borderId="22" xfId="112" applyNumberFormat="1" applyFont="1" applyFill="1" applyBorder="1" applyAlignment="1" applyProtection="1">
      <alignment vertical="top" wrapText="1"/>
      <protection/>
    </xf>
    <xf numFmtId="4" fontId="0" fillId="52" borderId="22" xfId="0" applyNumberFormat="1" applyFont="1" applyFill="1" applyBorder="1" applyAlignment="1" applyProtection="1">
      <alignment horizontal="center" vertical="top" wrapText="1"/>
      <protection/>
    </xf>
    <xf numFmtId="4" fontId="0" fillId="49" borderId="18" xfId="0" applyNumberFormat="1" applyFont="1" applyFill="1" applyBorder="1" applyAlignment="1" applyProtection="1">
      <alignment vertical="center" wrapText="1"/>
      <protection/>
    </xf>
    <xf numFmtId="0" fontId="66" fillId="49" borderId="18" xfId="0" applyFont="1" applyFill="1" applyBorder="1" applyAlignment="1" applyProtection="1">
      <alignment horizontal="right" vertical="top" wrapText="1"/>
      <protection/>
    </xf>
    <xf numFmtId="4" fontId="66" fillId="49" borderId="18" xfId="0" applyNumberFormat="1" applyFont="1" applyFill="1" applyBorder="1" applyAlignment="1" applyProtection="1">
      <alignment vertical="top"/>
      <protection/>
    </xf>
    <xf numFmtId="0" fontId="66" fillId="49" borderId="18" xfId="0" applyNumberFormat="1" applyFont="1" applyFill="1" applyBorder="1" applyAlignment="1" applyProtection="1">
      <alignment horizontal="center" vertical="top" wrapText="1"/>
      <protection/>
    </xf>
    <xf numFmtId="0" fontId="66" fillId="49" borderId="22" xfId="0" applyFont="1" applyFill="1" applyBorder="1" applyAlignment="1" applyProtection="1">
      <alignment horizontal="right" vertical="top"/>
      <protection/>
    </xf>
    <xf numFmtId="4" fontId="66" fillId="49" borderId="22" xfId="0" applyNumberFormat="1" applyFont="1" applyFill="1" applyBorder="1" applyAlignment="1" applyProtection="1">
      <alignment vertical="top"/>
      <protection/>
    </xf>
    <xf numFmtId="0" fontId="66" fillId="49" borderId="22" xfId="0" applyNumberFormat="1" applyFont="1" applyFill="1" applyBorder="1" applyAlignment="1" applyProtection="1">
      <alignment horizontal="center" vertical="top" wrapText="1"/>
      <protection/>
    </xf>
    <xf numFmtId="0" fontId="66" fillId="49" borderId="18" xfId="0" applyNumberFormat="1" applyFont="1" applyFill="1" applyBorder="1" applyAlignment="1" applyProtection="1">
      <alignment vertical="top" wrapText="1"/>
      <protection/>
    </xf>
    <xf numFmtId="189" fontId="70" fillId="49" borderId="18" xfId="0" applyNumberFormat="1" applyFont="1" applyFill="1" applyBorder="1" applyAlignment="1" applyProtection="1">
      <alignment horizontal="right" vertical="top"/>
      <protection/>
    </xf>
    <xf numFmtId="0" fontId="25" fillId="49" borderId="18" xfId="0" applyFont="1" applyFill="1" applyBorder="1" applyAlignment="1" applyProtection="1">
      <alignment horizontal="right" vertical="top" wrapText="1"/>
      <protection/>
    </xf>
    <xf numFmtId="4" fontId="25" fillId="49" borderId="18" xfId="0" applyNumberFormat="1" applyFont="1" applyFill="1" applyBorder="1" applyAlignment="1" applyProtection="1">
      <alignment vertical="top"/>
      <protection/>
    </xf>
    <xf numFmtId="43" fontId="25" fillId="49" borderId="18" xfId="0" applyNumberFormat="1" applyFont="1" applyFill="1" applyBorder="1" applyAlignment="1" applyProtection="1">
      <alignment horizontal="center" vertical="top"/>
      <protection/>
    </xf>
    <xf numFmtId="4" fontId="70" fillId="49" borderId="18" xfId="0" applyNumberFormat="1" applyFont="1" applyFill="1" applyBorder="1" applyAlignment="1" applyProtection="1">
      <alignment vertical="top" wrapText="1"/>
      <protection/>
    </xf>
    <xf numFmtId="0" fontId="66" fillId="49" borderId="21" xfId="0" applyFont="1" applyFill="1" applyBorder="1" applyAlignment="1" applyProtection="1">
      <alignment vertical="top"/>
      <protection/>
    </xf>
    <xf numFmtId="4" fontId="66" fillId="49" borderId="23" xfId="0" applyNumberFormat="1" applyFont="1" applyFill="1" applyBorder="1" applyAlignment="1" applyProtection="1">
      <alignment vertical="top" wrapText="1"/>
      <protection/>
    </xf>
    <xf numFmtId="185" fontId="66" fillId="49" borderId="22" xfId="0" applyNumberFormat="1" applyFont="1" applyFill="1" applyBorder="1" applyAlignment="1" applyProtection="1">
      <alignment horizontal="center" vertical="top"/>
      <protection/>
    </xf>
    <xf numFmtId="0" fontId="67" fillId="49" borderId="20" xfId="0" applyFont="1" applyFill="1" applyBorder="1" applyAlignment="1" applyProtection="1">
      <alignment vertical="top"/>
      <protection/>
    </xf>
    <xf numFmtId="0" fontId="67" fillId="49" borderId="18" xfId="0" applyFont="1" applyFill="1" applyBorder="1" applyAlignment="1" applyProtection="1">
      <alignment horizontal="center" vertical="top"/>
      <protection/>
    </xf>
    <xf numFmtId="0" fontId="0" fillId="49" borderId="18" xfId="0" applyFont="1" applyFill="1" applyBorder="1" applyAlignment="1" applyProtection="1">
      <alignment horizontal="center" vertical="top"/>
      <protection/>
    </xf>
    <xf numFmtId="2" fontId="0" fillId="49" borderId="20" xfId="0" applyNumberFormat="1" applyFont="1" applyFill="1" applyBorder="1" applyAlignment="1" applyProtection="1">
      <alignment vertical="top"/>
      <protection/>
    </xf>
    <xf numFmtId="0" fontId="66" fillId="49" borderId="18" xfId="0" applyFont="1" applyFill="1" applyBorder="1" applyAlignment="1" applyProtection="1">
      <alignment horizontal="center" vertical="top"/>
      <protection/>
    </xf>
    <xf numFmtId="0" fontId="67" fillId="49" borderId="19" xfId="0" applyFont="1" applyFill="1" applyBorder="1" applyAlignment="1" applyProtection="1">
      <alignment vertical="top"/>
      <protection/>
    </xf>
    <xf numFmtId="0" fontId="33" fillId="0" borderId="18" xfId="0" applyFont="1" applyBorder="1" applyAlignment="1" applyProtection="1">
      <alignment vertical="center"/>
      <protection/>
    </xf>
    <xf numFmtId="0" fontId="67" fillId="49" borderId="18" xfId="0" applyFont="1" applyFill="1" applyBorder="1" applyAlignment="1" applyProtection="1">
      <alignment horizontal="justify" vertical="top"/>
      <protection/>
    </xf>
    <xf numFmtId="0" fontId="70" fillId="49" borderId="19" xfId="0" applyFont="1" applyFill="1" applyBorder="1" applyAlignment="1" applyProtection="1">
      <alignment vertical="top"/>
      <protection/>
    </xf>
    <xf numFmtId="0" fontId="70" fillId="49" borderId="18" xfId="0" applyFont="1" applyFill="1" applyBorder="1" applyAlignment="1" applyProtection="1">
      <alignment horizontal="justify" vertical="top"/>
      <protection/>
    </xf>
    <xf numFmtId="0" fontId="66" fillId="49" borderId="18" xfId="0" applyFont="1" applyFill="1" applyBorder="1" applyAlignment="1" applyProtection="1">
      <alignment horizontal="justify" vertical="top"/>
      <protection/>
    </xf>
    <xf numFmtId="0" fontId="66" fillId="49" borderId="20" xfId="0" applyFont="1" applyFill="1" applyBorder="1" applyAlignment="1" applyProtection="1">
      <alignment vertical="top"/>
      <protection/>
    </xf>
    <xf numFmtId="0" fontId="24" fillId="49" borderId="20" xfId="0" applyFont="1" applyFill="1" applyBorder="1" applyAlignment="1" applyProtection="1">
      <alignment vertical="top"/>
      <protection/>
    </xf>
    <xf numFmtId="0" fontId="24" fillId="49" borderId="18" xfId="0" applyFont="1" applyFill="1" applyBorder="1" applyAlignment="1" applyProtection="1">
      <alignment horizontal="center" vertical="top"/>
      <protection/>
    </xf>
    <xf numFmtId="0" fontId="66" fillId="49" borderId="18" xfId="0" applyNumberFormat="1" applyFont="1" applyFill="1" applyBorder="1" applyAlignment="1" applyProtection="1">
      <alignment horizontal="center" vertical="top"/>
      <protection/>
    </xf>
    <xf numFmtId="0" fontId="0" fillId="49" borderId="20" xfId="0" applyFont="1" applyFill="1" applyBorder="1" applyAlignment="1" applyProtection="1">
      <alignment vertical="top"/>
      <protection/>
    </xf>
    <xf numFmtId="0" fontId="0" fillId="49" borderId="20" xfId="0" applyFont="1" applyFill="1" applyBorder="1" applyAlignment="1" applyProtection="1">
      <alignment vertical="center"/>
      <protection/>
    </xf>
    <xf numFmtId="192" fontId="0" fillId="49" borderId="21" xfId="0" applyNumberFormat="1" applyFont="1" applyFill="1" applyBorder="1" applyAlignment="1" applyProtection="1">
      <alignment horizontal="right" vertical="top" wrapText="1"/>
      <protection/>
    </xf>
    <xf numFmtId="0" fontId="0" fillId="49" borderId="18" xfId="0" applyFont="1" applyFill="1" applyBorder="1" applyAlignment="1" applyProtection="1">
      <alignment horizontal="justify" vertical="top"/>
      <protection/>
    </xf>
    <xf numFmtId="0" fontId="70" fillId="49" borderId="18" xfId="0" applyNumberFormat="1" applyFont="1" applyFill="1" applyBorder="1" applyAlignment="1" applyProtection="1">
      <alignment vertical="top" wrapText="1"/>
      <protection/>
    </xf>
    <xf numFmtId="0" fontId="70" fillId="49" borderId="19" xfId="0" applyNumberFormat="1" applyFont="1" applyFill="1" applyBorder="1" applyAlignment="1" applyProtection="1">
      <alignment horizontal="right" vertical="top" wrapText="1"/>
      <protection/>
    </xf>
    <xf numFmtId="0" fontId="70" fillId="49" borderId="18" xfId="0" applyNumberFormat="1" applyFont="1" applyFill="1" applyBorder="1" applyAlignment="1" applyProtection="1">
      <alignment vertical="top"/>
      <protection/>
    </xf>
    <xf numFmtId="180" fontId="66" fillId="49" borderId="20" xfId="107" applyNumberFormat="1" applyFont="1" applyFill="1" applyBorder="1" applyAlignment="1" applyProtection="1">
      <alignment vertical="top" wrapText="1"/>
      <protection/>
    </xf>
    <xf numFmtId="4" fontId="66" fillId="49" borderId="20" xfId="107" applyNumberFormat="1" applyFont="1" applyFill="1" applyBorder="1" applyAlignment="1" applyProtection="1">
      <alignment vertical="top" wrapText="1"/>
      <protection/>
    </xf>
    <xf numFmtId="4" fontId="66" fillId="49" borderId="18" xfId="107" applyNumberFormat="1" applyFont="1" applyFill="1" applyBorder="1" applyAlignment="1" applyProtection="1">
      <alignment horizontal="center" vertical="top" wrapText="1"/>
      <protection/>
    </xf>
    <xf numFmtId="0" fontId="0" fillId="52" borderId="19" xfId="0" applyFont="1" applyFill="1" applyBorder="1" applyAlignment="1" applyProtection="1">
      <alignment horizontal="right" vertical="top" wrapText="1"/>
      <protection/>
    </xf>
    <xf numFmtId="0" fontId="24" fillId="52" borderId="18" xfId="0" applyFont="1" applyFill="1" applyBorder="1" applyAlignment="1" applyProtection="1">
      <alignment horizontal="center" vertical="top" wrapText="1"/>
      <protection/>
    </xf>
    <xf numFmtId="4" fontId="0" fillId="52" borderId="20" xfId="112" applyNumberFormat="1" applyFont="1" applyFill="1" applyBorder="1" applyAlignment="1" applyProtection="1">
      <alignment vertical="top" wrapText="1"/>
      <protection/>
    </xf>
    <xf numFmtId="4" fontId="0" fillId="52" borderId="18" xfId="0" applyNumberFormat="1" applyFont="1" applyFill="1" applyBorder="1" applyAlignment="1" applyProtection="1">
      <alignment horizontal="center" vertical="top" wrapText="1"/>
      <protection/>
    </xf>
    <xf numFmtId="37" fontId="24" fillId="49" borderId="18" xfId="0" applyNumberFormat="1" applyFont="1" applyFill="1" applyBorder="1" applyAlignment="1" applyProtection="1">
      <alignment horizontal="center" vertical="top"/>
      <protection/>
    </xf>
    <xf numFmtId="37" fontId="0" fillId="49" borderId="19" xfId="0" applyNumberFormat="1" applyFont="1" applyFill="1" applyBorder="1" applyAlignment="1" applyProtection="1">
      <alignment horizontal="right" vertical="top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52" borderId="18" xfId="0" applyFont="1" applyFill="1" applyBorder="1" applyAlignment="1" applyProtection="1">
      <alignment horizontal="right" vertical="top" wrapText="1"/>
      <protection/>
    </xf>
    <xf numFmtId="4" fontId="0" fillId="52" borderId="18" xfId="112" applyNumberFormat="1" applyFont="1" applyFill="1" applyBorder="1" applyAlignment="1" applyProtection="1">
      <alignment vertical="top" wrapText="1"/>
      <protection/>
    </xf>
    <xf numFmtId="4" fontId="0" fillId="52" borderId="22" xfId="112" applyNumberFormat="1" applyFont="1" applyFill="1" applyBorder="1" applyAlignment="1" applyProtection="1">
      <alignment wrapText="1"/>
      <protection/>
    </xf>
    <xf numFmtId="4" fontId="0" fillId="52" borderId="22" xfId="0" applyNumberFormat="1" applyFont="1" applyFill="1" applyBorder="1" applyAlignment="1" applyProtection="1">
      <alignment horizontal="center" wrapText="1"/>
      <protection/>
    </xf>
    <xf numFmtId="4" fontId="0" fillId="52" borderId="18" xfId="112" applyNumberFormat="1" applyFont="1" applyFill="1" applyBorder="1" applyAlignment="1" applyProtection="1">
      <alignment wrapText="1"/>
      <protection/>
    </xf>
    <xf numFmtId="4" fontId="0" fillId="52" borderId="18" xfId="0" applyNumberFormat="1" applyFont="1" applyFill="1" applyBorder="1" applyAlignment="1" applyProtection="1">
      <alignment horizontal="center" wrapText="1"/>
      <protection/>
    </xf>
    <xf numFmtId="0" fontId="24" fillId="49" borderId="18" xfId="151" applyFont="1" applyFill="1" applyBorder="1" applyAlignment="1" applyProtection="1">
      <alignment horizontal="center" vertical="top"/>
      <protection/>
    </xf>
    <xf numFmtId="0" fontId="0" fillId="49" borderId="19" xfId="0" applyFont="1" applyFill="1" applyBorder="1" applyAlignment="1" applyProtection="1">
      <alignment vertical="center"/>
      <protection/>
    </xf>
    <xf numFmtId="10" fontId="0" fillId="49" borderId="19" xfId="196" applyNumberFormat="1" applyFont="1" applyFill="1" applyBorder="1" applyAlignment="1" applyProtection="1">
      <alignment horizontal="right"/>
      <protection/>
    </xf>
    <xf numFmtId="0" fontId="0" fillId="53" borderId="18" xfId="0" applyFont="1" applyFill="1" applyBorder="1" applyAlignment="1" applyProtection="1">
      <alignment horizontal="right" vertical="center" wrapText="1"/>
      <protection/>
    </xf>
    <xf numFmtId="10" fontId="0" fillId="49" borderId="20" xfId="196" applyNumberFormat="1" applyFont="1" applyFill="1" applyBorder="1" applyAlignment="1" applyProtection="1">
      <alignment horizontal="right"/>
      <protection/>
    </xf>
    <xf numFmtId="0" fontId="0" fillId="49" borderId="18" xfId="178" applyFont="1" applyFill="1" applyBorder="1" applyAlignment="1" applyProtection="1">
      <alignment horizontal="center" vertical="top" wrapText="1"/>
      <protection/>
    </xf>
    <xf numFmtId="0" fontId="36" fillId="53" borderId="18" xfId="0" applyFont="1" applyFill="1" applyBorder="1" applyAlignment="1" applyProtection="1">
      <alignment horizontal="right" vertical="top"/>
      <protection/>
    </xf>
    <xf numFmtId="10" fontId="0" fillId="49" borderId="20" xfId="0" applyNumberFormat="1" applyFont="1" applyFill="1" applyBorder="1" applyAlignment="1" applyProtection="1">
      <alignment/>
      <protection/>
    </xf>
    <xf numFmtId="0" fontId="0" fillId="49" borderId="0" xfId="178" applyFont="1" applyFill="1" applyBorder="1" applyAlignment="1" applyProtection="1">
      <alignment horizontal="center" vertical="top" wrapText="1"/>
      <protection/>
    </xf>
    <xf numFmtId="10" fontId="0" fillId="49" borderId="19" xfId="196" applyNumberFormat="1" applyFont="1" applyFill="1" applyBorder="1" applyAlignment="1" applyProtection="1">
      <alignment horizontal="right" vertical="center"/>
      <protection/>
    </xf>
    <xf numFmtId="0" fontId="0" fillId="53" borderId="18" xfId="0" applyFont="1" applyFill="1" applyBorder="1" applyAlignment="1" applyProtection="1">
      <alignment horizontal="right" vertical="center"/>
      <protection/>
    </xf>
    <xf numFmtId="0" fontId="0" fillId="49" borderId="0" xfId="0" applyFont="1" applyFill="1" applyBorder="1" applyAlignment="1" applyProtection="1">
      <alignment horizontal="center" vertical="top"/>
      <protection/>
    </xf>
    <xf numFmtId="4" fontId="0" fillId="49" borderId="18" xfId="196" applyNumberFormat="1" applyFont="1" applyFill="1" applyBorder="1" applyAlignment="1" applyProtection="1">
      <alignment horizontal="right" vertical="center"/>
      <protection/>
    </xf>
    <xf numFmtId="0" fontId="0" fillId="49" borderId="0" xfId="0" applyFont="1" applyFill="1" applyBorder="1" applyAlignment="1" applyProtection="1">
      <alignment horizontal="center" vertical="center"/>
      <protection/>
    </xf>
    <xf numFmtId="0" fontId="0" fillId="49" borderId="20" xfId="0" applyFont="1" applyFill="1" applyBorder="1" applyAlignment="1" applyProtection="1">
      <alignment horizontal="right" vertical="top"/>
      <protection/>
    </xf>
    <xf numFmtId="10" fontId="0" fillId="49" borderId="18" xfId="106" applyNumberFormat="1" applyFont="1" applyFill="1" applyBorder="1" applyAlignment="1" applyProtection="1">
      <alignment vertical="top"/>
      <protection/>
    </xf>
    <xf numFmtId="180" fontId="0" fillId="49" borderId="18" xfId="106" applyFont="1" applyFill="1" applyBorder="1" applyAlignment="1" applyProtection="1">
      <alignment horizontal="center" vertical="top"/>
      <protection/>
    </xf>
    <xf numFmtId="0" fontId="0" fillId="49" borderId="22" xfId="151" applyFont="1" applyFill="1" applyBorder="1" applyAlignment="1" applyProtection="1">
      <alignment horizontal="right" vertical="top"/>
      <protection/>
    </xf>
    <xf numFmtId="0" fontId="24" fillId="49" borderId="23" xfId="0" applyFont="1" applyFill="1" applyBorder="1" applyAlignment="1" applyProtection="1">
      <alignment horizontal="center" wrapText="1"/>
      <protection/>
    </xf>
    <xf numFmtId="183" fontId="0" fillId="49" borderId="22" xfId="151" applyNumberFormat="1" applyFont="1" applyFill="1" applyBorder="1" applyAlignment="1" applyProtection="1">
      <alignment horizontal="right" vertical="top"/>
      <protection/>
    </xf>
    <xf numFmtId="183" fontId="0" fillId="49" borderId="22" xfId="151" applyNumberFormat="1" applyFont="1" applyFill="1" applyBorder="1" applyAlignment="1" applyProtection="1">
      <alignment horizontal="center" vertical="top"/>
      <protection/>
    </xf>
    <xf numFmtId="0" fontId="72" fillId="0" borderId="0" xfId="0" applyFont="1" applyAlignment="1" applyProtection="1">
      <alignment horizontal="center" vertical="center"/>
      <protection locked="0"/>
    </xf>
    <xf numFmtId="0" fontId="24" fillId="49" borderId="0" xfId="0" applyFont="1" applyFill="1" applyBorder="1" applyAlignment="1" applyProtection="1">
      <alignment horizontal="center" vertical="top"/>
      <protection locked="0"/>
    </xf>
    <xf numFmtId="0" fontId="0" fillId="49" borderId="0" xfId="0" applyFont="1" applyFill="1" applyBorder="1" applyAlignment="1" applyProtection="1">
      <alignment horizontal="left" vertical="top" wrapText="1"/>
      <protection locked="0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2" xfId="64"/>
    <cellStyle name="Comma 2 2" xfId="65"/>
    <cellStyle name="Comma 2 3" xfId="66"/>
    <cellStyle name="Comma 3" xfId="67"/>
    <cellStyle name="Comma 3 2" xfId="68"/>
    <cellStyle name="Comma 3 3" xfId="69"/>
    <cellStyle name="Comma 4" xfId="70"/>
    <cellStyle name="Comma_ANALISIS EL PUERTO" xfId="71"/>
    <cellStyle name="Encabezado 1" xfId="72"/>
    <cellStyle name="Encabezado 4" xfId="73"/>
    <cellStyle name="Énfasis1" xfId="74"/>
    <cellStyle name="Énfasis2" xfId="75"/>
    <cellStyle name="Énfasis3" xfId="76"/>
    <cellStyle name="Énfasis4" xfId="77"/>
    <cellStyle name="Énfasis5" xfId="78"/>
    <cellStyle name="Énfasis6" xfId="79"/>
    <cellStyle name="Entrada" xfId="80"/>
    <cellStyle name="Euro" xfId="81"/>
    <cellStyle name="Euro 2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Hipervínculo 2" xfId="97"/>
    <cellStyle name="Followed Hyperlink" xfId="98"/>
    <cellStyle name="Hipervínculo visitado 2" xfId="99"/>
    <cellStyle name="Incorrecto" xfId="100"/>
    <cellStyle name="Input" xfId="101"/>
    <cellStyle name="Linked Cell" xfId="102"/>
    <cellStyle name="Comma" xfId="103"/>
    <cellStyle name="Comma [0]" xfId="104"/>
    <cellStyle name="Millares 10" xfId="105"/>
    <cellStyle name="Millares 10 2" xfId="106"/>
    <cellStyle name="Millares 10 3" xfId="107"/>
    <cellStyle name="Millares 10 4" xfId="108"/>
    <cellStyle name="Millares 11" xfId="109"/>
    <cellStyle name="Millares 12" xfId="110"/>
    <cellStyle name="Millares 13" xfId="111"/>
    <cellStyle name="Millares 2" xfId="112"/>
    <cellStyle name="Millares 2 2" xfId="113"/>
    <cellStyle name="Millares 2 2 2" xfId="114"/>
    <cellStyle name="Millares 2 2 2 2" xfId="115"/>
    <cellStyle name="Millares 2 2 3" xfId="116"/>
    <cellStyle name="Millares 2 2 4" xfId="117"/>
    <cellStyle name="Millares 2 3" xfId="118"/>
    <cellStyle name="Millares 2 4" xfId="119"/>
    <cellStyle name="Millares 2 4 2" xfId="120"/>
    <cellStyle name="Millares 2 5" xfId="121"/>
    <cellStyle name="Millares 2 6" xfId="122"/>
    <cellStyle name="Millares 2_XXXCopia de Pres. elab. no. 24-12  Terrm. ampliacion Ac. Monte Plata" xfId="123"/>
    <cellStyle name="Millares 3" xfId="124"/>
    <cellStyle name="Millares 3 2" xfId="125"/>
    <cellStyle name="Millares 3 3" xfId="126"/>
    <cellStyle name="Millares 3 5" xfId="127"/>
    <cellStyle name="Millares 3_111-12 ac neyba zona alta" xfId="128"/>
    <cellStyle name="Millares 4" xfId="129"/>
    <cellStyle name="Millares 4 2" xfId="130"/>
    <cellStyle name="Millares 4 2 2" xfId="131"/>
    <cellStyle name="Millares 4 3" xfId="132"/>
    <cellStyle name="Millares 5" xfId="133"/>
    <cellStyle name="Millares 5 2" xfId="134"/>
    <cellStyle name="Millares 5 3" xfId="135"/>
    <cellStyle name="Millares 5 3 2" xfId="136"/>
    <cellStyle name="Millares 6" xfId="137"/>
    <cellStyle name="Millares 7" xfId="138"/>
    <cellStyle name="Millares 7 2" xfId="139"/>
    <cellStyle name="Millares 7 2 2" xfId="140"/>
    <cellStyle name="Millares 8" xfId="141"/>
    <cellStyle name="Millares 9" xfId="142"/>
    <cellStyle name="Currency" xfId="143"/>
    <cellStyle name="Currency [0]" xfId="144"/>
    <cellStyle name="Moneda 2" xfId="145"/>
    <cellStyle name="Moneda 3" xfId="146"/>
    <cellStyle name="Neutral" xfId="147"/>
    <cellStyle name="No-definido" xfId="148"/>
    <cellStyle name="Normal - Style1" xfId="149"/>
    <cellStyle name="Normal 10" xfId="150"/>
    <cellStyle name="Normal 10 2" xfId="151"/>
    <cellStyle name="Normal 11" xfId="152"/>
    <cellStyle name="Normal 11 2" xfId="153"/>
    <cellStyle name="Normal 12" xfId="154"/>
    <cellStyle name="Normal 13" xfId="155"/>
    <cellStyle name="Normal 13 2" xfId="156"/>
    <cellStyle name="Normal 14" xfId="157"/>
    <cellStyle name="Normal 14 2" xfId="158"/>
    <cellStyle name="Normal 15" xfId="159"/>
    <cellStyle name="Normal 18" xfId="160"/>
    <cellStyle name="Normal 19" xfId="161"/>
    <cellStyle name="Normal 2" xfId="162"/>
    <cellStyle name="Normal 2 2" xfId="163"/>
    <cellStyle name="Normal 2 2 2" xfId="164"/>
    <cellStyle name="Normal 2 2 3" xfId="165"/>
    <cellStyle name="Normal 2 3" xfId="166"/>
    <cellStyle name="Normal 2 4" xfId="167"/>
    <cellStyle name="Normal 2 4 2 2" xfId="168"/>
    <cellStyle name="Normal 2 5" xfId="169"/>
    <cellStyle name="Normal 3" xfId="170"/>
    <cellStyle name="Normal 3 2" xfId="171"/>
    <cellStyle name="Normal 3 3" xfId="172"/>
    <cellStyle name="Normal 4" xfId="173"/>
    <cellStyle name="Normal 4 2 2" xfId="174"/>
    <cellStyle name="Normal 5" xfId="175"/>
    <cellStyle name="Normal 5 2" xfId="176"/>
    <cellStyle name="Normal 5 3" xfId="177"/>
    <cellStyle name="Normal 6" xfId="178"/>
    <cellStyle name="Normal 7" xfId="179"/>
    <cellStyle name="Normal 8" xfId="180"/>
    <cellStyle name="Normal 9" xfId="181"/>
    <cellStyle name="Normal 9 4" xfId="182"/>
    <cellStyle name="Normal_Hoja1" xfId="183"/>
    <cellStyle name="Normal_Presupuesto Terminaciones Edificio Mantenimiento Nave I " xfId="184"/>
    <cellStyle name="Notas" xfId="185"/>
    <cellStyle name="Note" xfId="186"/>
    <cellStyle name="Output" xfId="187"/>
    <cellStyle name="Percent 2" xfId="188"/>
    <cellStyle name="Percent 2 2" xfId="189"/>
    <cellStyle name="Percent 3" xfId="190"/>
    <cellStyle name="Percent" xfId="191"/>
    <cellStyle name="Porcentaje 2" xfId="192"/>
    <cellStyle name="Porcentaje 3" xfId="193"/>
    <cellStyle name="Porcentaje 4" xfId="194"/>
    <cellStyle name="Porcentual 2" xfId="195"/>
    <cellStyle name="Porcentual 2 2" xfId="196"/>
    <cellStyle name="Porcentual 5" xfId="197"/>
    <cellStyle name="Salida" xfId="198"/>
    <cellStyle name="Texto de advertencia" xfId="199"/>
    <cellStyle name="Texto explicativo" xfId="200"/>
    <cellStyle name="Title" xfId="201"/>
    <cellStyle name="Título" xfId="202"/>
    <cellStyle name="Título 2" xfId="203"/>
    <cellStyle name="Título 3" xfId="204"/>
    <cellStyle name="Total" xfId="205"/>
    <cellStyle name="Warning Text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Copia%20de%20REHABILITACION%20%20%20ACUEDUCTO%20LAS%20CHARCA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58\pc%20elvita\Documents%20and%20Settings\Costos_01\Desktop\LOMA%20CABRRERA\MOD.%20223-09%20TRABAJOS%20faltantes%20AC.%20LOMA%20DE%20CABR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ALBERTO%20HOLGUIN\LISTOS\116-12%20acueducto%20santa%20rosa%20de%20cotu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Carpeta%20de%20Trabajo%20German\TRABAJANDO\rec.%20No.2%20al%20306-04%20Terminacion%20Acueducto%20Castillo%20Hostos%20(2DA%20ETAPA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IFIC.%202%20%20al%20pres%2001-09%20%20Termin%20Acueducto%20de%20Loma%20de%20Cabrera%20uc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IRMA%20ESPINOSA\CARPETA%202014\SAN%20JUAN\PRESUPUESTO%20616-12%20MODIFICADO%20No.%201%20LINEA%20DE%20ADUCCION%20DEL%20%20ACUEDUCTO%20JORGILLO%20Y%20EL%20CERCAD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P.%20ELABORADOS%202010\ZONA%20IV\presup.elab.no.98-10%20ACUEDUCTO%20CA&#209;AFISTO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wner\Desktop\PRESUPUESTO%20DE%20MARIO%20PARA%20ANGEL%20LU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05\servidor%20de%20red%20de%20costos%20(ervita)\servidor%20de%20red%20de%20costos%20(ervita)\O-Carpeta%20de%20Trabajo%20Oscar\MOV.%20DE%20TIERRA%20PARA%20TUBER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5\ZONA%20II\Documents%20and%20Settings\CLAUDIA\Mis%20documentos\TRABAJO%20CLAUDIA\Garibaldy%20Bautista%20(actualizaciones)\analisis%20el%20pino%20junumuc&#25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Resort%20Bahia%20Estela%20Caribe\My%20Documents\Brian's%20Documents\RESIDENCIAL%20APARTAMENTOS\ROMANA%20DEL%20OESTE\Plaza%20Columbus\WINPROJ\Cespedes\Fiesta\Fiesta%20Area%20de%20Espectacul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ell2\Escritorio\ING.%20MARIA%20MORALES\desmonte,%20corte,%20cargio,%20empuje,%20ingenier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%20PUCMM\BASE%20DATOS%20PARA%20ANALISIS\BASE%20DATOS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c%202%20desp%20addenda%202%20SABANA%20DE%20LA%20M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dell2\Escritorio\ING.%20MARIA%20MORALES\desmonte,%20corte,%20cargio,%20empuje,%20ingenieri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peta%20joel.rivera\trabajo%202010\Copia%20de%20ANALISIS%20GENERALES%20DE%20MARIO%20Y%20JOE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JARABACOA\AC.%20JARABACOA\30-06%20TERMINACION%20REHAB.Y%20AMP.AC.JARABACOA%20PARTE%20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Documents%20and%20Settings\GERMAN%20NOVA\My%20Documents\Intec\MAESTRIA\Costos\Proyecto%20Final%20(SC)\Documents%20and%20Settings\Lurdes\Desktop\Samuel\Propuesta-Auditor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Carpeta%20de%20trabajo%20Jenny\PUERTA%20DE%20MALLA%20CICLONIOC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MIS%20DOCUMENTOS\PROYECTOS%20COBAUSA\SAN_FRANCISCO\SAN%20FCO_2007\PRESUPUESTO_REMITIDO_04Oct07_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Mis%20Documentos\Mis%20archivos%20recibidos\VillaVinicioCastillo(1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wner\Desktop\PRES.%20073-09%20ACUEDUCTO%20SAMANA%20(01-04-09)%20este%20es%20el%20final%20en%20U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RIAN\D\My%20Documents\Documentos%20En%20Uso\Escuelas%20Publicas\Escuelas%20Armenteros%20Tony%20Hernandez\LOLIN%20NAVE%20PTA%20CAN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Red%20Costo\carpeta%20de%20claudia.deleon\2013\131-12%20TERM.%20AC.%20MULT.%20LA%20CIENEGA%20SEGUNDA%20TERM.%20BARAHONA%20dividido%20dic.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LAUDIA\Mis%20documentos\TRABAJO%20CLAUDIA\analisis%20seopc\Copia%20de%20Analisis%20PARA%20PRESUPUESTO%20OBRAS%20PUBLICA%20df%20enero%2020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costos-14\pc%20elvita\Mis%20Documentos\CARPETA%202010\OPERACIONES%202010\PRES055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apa-fs02\Servidor%20de%20red%20de%20costos%20(ervita)\Documents%20and%20Settings\oscar.encarnacion\Mis%20documentos\TRABAJADO\189-09%20interconexiones%20DR%20bayaguana%20y%20const.%20Desarenador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1\escritorio%20usuario%201\MIS%20DOCUMENTOS\PROYECTO%20TERMINACION%20SOFTBALL%20COJPD\PRESUPUESTO%20MODIFICADO\PRESUPUESTO_FEDOSA_14NOV200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YECTO\IMBERT_PEAD_21abr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Documents%20and%20Settings\dell2\Escritorio\Mis%20documentos\presupuestos%202006\85-06%20Reh.%20y%20Ampl.%20Ac.%20Imbert%20(2da.%20alternativa)SIN%20PRO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3\C\Documents%20and%20Settings\costos\Mis%20documentos\claudia\Garibaldy%20Bautista%20(Costos)\analisis%20el%20pino%20junumuc&#250;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IAN\C\BASE%20DATOS%20PARA%20ANALISIS\BASE%20DATOS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ANALISIS 2012 "/>
      <sheetName val="Presupuesto charcas"/>
      <sheetName val="SOPORTE"/>
      <sheetName val="#¡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PRES. BASE"/>
      <sheetName val="Analisis"/>
      <sheetName val="Movimiento"/>
      <sheetName val="Hoja1"/>
      <sheetName val="Verja Malla Ciclónic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nalisis"/>
      <sheetName val="PRESUPUESTO MODIFICADO"/>
      <sheetName val="reclamacion 1"/>
      <sheetName val="Hoja1"/>
      <sheetName val="rec. 2"/>
      <sheetName val="an rec. 1"/>
      <sheetName val="an mov. tierra"/>
      <sheetName val="TRANSPORTE INTER"/>
      <sheetName val="VOLUMETRIA"/>
      <sheetName val="An Rec. 2 d.r. circular"/>
      <sheetName val="An Rec. 2 (d.r. final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actualizado joel"/>
      <sheetName val="RELACION DE PARTIDAS"/>
      <sheetName val="Presupuesto modificado No.2 ucr"/>
      <sheetName val="Presupuesto"/>
      <sheetName val="Hoja1 (2)"/>
      <sheetName val="ANALISIS DESARENADOR"/>
      <sheetName val="Presupuesto actualizado "/>
      <sheetName val="ANALISIS 2008 "/>
      <sheetName val="RELACION PARTIDAS"/>
      <sheetName val="ANALISIS 2009"/>
      <sheetName val="LISTADO"/>
      <sheetName val="ANCLAJE (Tubo centro)"/>
      <sheetName val="Presupuesto cristian "/>
      <sheetName val="ANALISIS DEL 2009"/>
      <sheetName val="#¡RE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NALISIS (2)"/>
      <sheetName val="PRES. 616  (3)"/>
      <sheetName val="PRES. ORIGINAL"/>
      <sheetName val="PRES. 616 "/>
      <sheetName val="(LINEA GRP) BASE"/>
      <sheetName val="ANAL PRES ACT 2 CONTR R (NO VA)"/>
      <sheetName val="Módulo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basicos"/>
      <sheetName val="ANALISIS "/>
      <sheetName val="MOVIMIENTO DE TIERRA"/>
      <sheetName val="Analisis Complementarios "/>
      <sheetName val="pres. base "/>
      <sheetName val="pres. base  definitivo"/>
      <sheetName val="ANALISIS 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glesia Gascue"/>
      <sheetName val="Precios y 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N REC 8"/>
      <sheetName val="viejo form rec 8 "/>
      <sheetName val="mov. tierra"/>
      <sheetName val="presupuesto actualizado No 3"/>
      <sheetName val="PRES. RECLASIF."/>
      <sheetName val="REV 1 D. ADDENDA"/>
      <sheetName val="REC 2 DESP ADDENDA 2"/>
      <sheetName val="ANAL REC 22 "/>
      <sheetName val="ANAL REC 2 2"/>
      <sheetName val="Verja Blocks y Blocks Calados"/>
      <sheetName val="Verja Blocks y Blocks 2010 "/>
      <sheetName val="ANAL REC  3 2010"/>
      <sheetName val="presupuesto actualizado No 3 fi"/>
      <sheetName val="Verja Blocks y Blocks Calad (2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 MOVIMIENTO DE TIERRA EQUIP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GENERALES "/>
      <sheetName val="ANALISIS MOVIMIENTO DE TIERRA"/>
      <sheetName val="MOVIMIENTO DE TIERRA"/>
      <sheetName val="INGENIERIA  "/>
      <sheetName val="COLOCACION DE TUBERIA"/>
      <sheetName val="TRANSPORTE INTERNO DE TUBERIA"/>
      <sheetName val="Analisis"/>
      <sheetName val="DEPOSITOS "/>
      <sheetName val="MOVIMIENTO CON EQUIPO"/>
      <sheetName val="ANALISIS TRENCHER"/>
      <sheetName val="ANCLAJE"/>
      <sheetName val="ANALISIS ANCLAJE"/>
      <sheetName val="ANCLAJE (Tubo centro)"/>
      <sheetName val="ANCLAJE (Tubo arriba)"/>
      <sheetName val="RECLAMACION 1."/>
      <sheetName val="Analisis Aceros"/>
      <sheetName val="Estruct. metálica"/>
      <sheetName val="Estruct. metálica (2)"/>
      <sheetName val="Analisis (2)"/>
      <sheetName val="Analisis p-recl."/>
      <sheetName val="Hoja1"/>
      <sheetName val="Presupuesto"/>
      <sheetName val="notas"/>
      <sheetName val="PARA INOA "/>
      <sheetName val="PARA AM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BASE"/>
      <sheetName val="PRESUPUESTO PARTE A"/>
      <sheetName val="INSUMOS  (2)"/>
      <sheetName val="Analisis 2006"/>
      <sheetName val="Módulo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ja Malla Ciclonic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2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N PESOS"/>
      <sheetName val="ANALISIS"/>
      <sheetName val="Analisis  "/>
      <sheetName val="Analisis VERJA"/>
      <sheetName val="REPOSICION ASFALTO 2&quot; PARA ZANJ"/>
      <sheetName val="MOV. TIERRA Y PONDERADO CARPETA"/>
      <sheetName val="PRESUPUESTO CON COLORES"/>
      <sheetName val="P  US$ CONTRATO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RES. 782 "/>
      <sheetName val="PRESUPUESTO "/>
      <sheetName val="PRES. 781"/>
      <sheetName val="ANALISIS MOVIMIENTO DE TIERRA"/>
      <sheetName val="LISTADO DE MATERIALES"/>
      <sheetName val="ANALISIS REC, No 2012"/>
      <sheetName val="Cimientos"/>
      <sheetName val="Albañilería"/>
      <sheetName val="Bloques"/>
      <sheetName val="MUROS"/>
      <sheetName val="Vigas"/>
      <sheetName val="Losas"/>
      <sheetName val="COLUMNAS "/>
      <sheetName val="MALLA CICLONICA"/>
      <sheetName val="Otros"/>
      <sheetName val="EQUIPOS "/>
      <sheetName val="INGENIERIA  "/>
      <sheetName val="Hoja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1">
        <row r="561">
          <cell r="D561">
            <v>36.01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>
        <row r="133">
          <cell r="D133">
            <v>1350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omas (2)"/>
      <sheetName val="pres. elab."/>
      <sheetName val="AVERIAS"/>
      <sheetName val="Analisis"/>
      <sheetName val="ANALISIS  1 "/>
      <sheetName val="PRESUPUESTO"/>
      <sheetName val="Hoja2"/>
      <sheetName val="Hoja3"/>
      <sheetName val="EXCAVACIONES"/>
      <sheetName val="pres. elab. (2)"/>
      <sheetName val="VOL."/>
      <sheetName val="#¡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DESPACHADO"/>
      <sheetName val="analisis"/>
      <sheetName val="pres. anal"/>
      <sheetName val="básico"/>
      <sheetName val="presupuesto"/>
      <sheetName val="analis bayaguana"/>
      <sheetName val="mov. tierra "/>
      <sheetName val="presupuesto (2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1">
        <row r="11">
          <cell r="B11">
            <v>1.4428531746653097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13">
        <row r="29">
          <cell r="I29">
            <v>277.119009009009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U68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8.28125" style="35" customWidth="1"/>
    <col min="2" max="2" width="49.421875" style="35" customWidth="1"/>
    <col min="3" max="3" width="9.8515625" style="35" customWidth="1"/>
    <col min="4" max="4" width="7.421875" style="133" customWidth="1"/>
    <col min="5" max="5" width="13.8515625" style="134" customWidth="1"/>
    <col min="6" max="6" width="15.28125" style="35" customWidth="1"/>
    <col min="7" max="8" width="15.28125" style="35" hidden="1" customWidth="1"/>
    <col min="9" max="9" width="11.8515625" style="35" hidden="1" customWidth="1"/>
    <col min="10" max="10" width="12.421875" style="35" hidden="1" customWidth="1"/>
    <col min="11" max="11" width="0" style="35" hidden="1" customWidth="1"/>
    <col min="12" max="16384" width="11.421875" style="35" customWidth="1"/>
  </cols>
  <sheetData>
    <row r="1" spans="1:8" ht="12.75">
      <c r="A1" s="356"/>
      <c r="B1" s="356"/>
      <c r="C1" s="356"/>
      <c r="D1" s="356"/>
      <c r="E1" s="356"/>
      <c r="F1" s="356"/>
      <c r="G1" s="34"/>
      <c r="H1" s="34"/>
    </row>
    <row r="2" spans="1:8" ht="12.75">
      <c r="A2" s="356"/>
      <c r="B2" s="356"/>
      <c r="C2" s="356"/>
      <c r="D2" s="356"/>
      <c r="E2" s="356"/>
      <c r="F2" s="356"/>
      <c r="G2" s="34"/>
      <c r="H2" s="34"/>
    </row>
    <row r="3" spans="1:8" ht="12.75">
      <c r="A3" s="356"/>
      <c r="B3" s="356"/>
      <c r="C3" s="356"/>
      <c r="D3" s="356"/>
      <c r="E3" s="356"/>
      <c r="F3" s="356"/>
      <c r="G3" s="34"/>
      <c r="H3" s="34"/>
    </row>
    <row r="4" spans="1:8" ht="12.75">
      <c r="A4" s="356"/>
      <c r="B4" s="356"/>
      <c r="C4" s="356"/>
      <c r="D4" s="356"/>
      <c r="E4" s="356"/>
      <c r="F4" s="356"/>
      <c r="G4" s="34"/>
      <c r="H4" s="34"/>
    </row>
    <row r="5" spans="1:8" ht="12.75">
      <c r="A5" s="357"/>
      <c r="B5" s="357"/>
      <c r="C5" s="357"/>
      <c r="D5" s="357"/>
      <c r="E5" s="357"/>
      <c r="F5" s="357"/>
      <c r="G5" s="36"/>
      <c r="H5" s="36"/>
    </row>
    <row r="6" spans="1:8" ht="12.75">
      <c r="A6" s="37" t="s">
        <v>303</v>
      </c>
      <c r="B6" s="38"/>
      <c r="C6" s="38"/>
      <c r="D6" s="39"/>
      <c r="E6" s="40"/>
      <c r="F6" s="38"/>
      <c r="G6" s="38"/>
      <c r="H6" s="38"/>
    </row>
    <row r="7" spans="1:8" ht="12.75">
      <c r="A7" s="37" t="s">
        <v>34</v>
      </c>
      <c r="B7" s="38"/>
      <c r="C7" s="41" t="s">
        <v>35</v>
      </c>
      <c r="D7" s="42"/>
      <c r="E7" s="40"/>
      <c r="F7" s="38"/>
      <c r="G7" s="38"/>
      <c r="H7" s="38"/>
    </row>
    <row r="8" spans="1:8" ht="12.75">
      <c r="A8" s="356"/>
      <c r="B8" s="356"/>
      <c r="C8" s="356"/>
      <c r="D8" s="356"/>
      <c r="E8" s="356"/>
      <c r="F8" s="356"/>
      <c r="G8" s="34"/>
      <c r="H8" s="34"/>
    </row>
    <row r="9" spans="1:8" s="47" customFormat="1" ht="12.75">
      <c r="A9" s="43" t="s">
        <v>8</v>
      </c>
      <c r="B9" s="43" t="s">
        <v>5</v>
      </c>
      <c r="C9" s="44" t="s">
        <v>6</v>
      </c>
      <c r="D9" s="44" t="s">
        <v>4</v>
      </c>
      <c r="E9" s="45" t="s">
        <v>1</v>
      </c>
      <c r="F9" s="45" t="s">
        <v>7</v>
      </c>
      <c r="G9" s="46"/>
      <c r="H9" s="46"/>
    </row>
    <row r="10" spans="1:8" ht="12.75">
      <c r="A10" s="48"/>
      <c r="B10" s="48"/>
      <c r="C10" s="48"/>
      <c r="D10" s="49"/>
      <c r="E10" s="50"/>
      <c r="F10" s="48"/>
      <c r="G10" s="38"/>
      <c r="H10" s="38"/>
    </row>
    <row r="11" spans="1:8" ht="12.75">
      <c r="A11" s="142" t="s">
        <v>2</v>
      </c>
      <c r="B11" s="143" t="s">
        <v>304</v>
      </c>
      <c r="C11" s="144"/>
      <c r="D11" s="145"/>
      <c r="E11" s="33"/>
      <c r="F11" s="51"/>
      <c r="G11" s="52"/>
      <c r="H11" s="52"/>
    </row>
    <row r="12" spans="1:8" ht="12.75">
      <c r="A12" s="146"/>
      <c r="B12" s="147"/>
      <c r="C12" s="146"/>
      <c r="D12" s="148"/>
      <c r="E12" s="33"/>
      <c r="F12" s="53"/>
      <c r="G12" s="54"/>
      <c r="H12" s="54"/>
    </row>
    <row r="13" spans="1:8" ht="12.75">
      <c r="A13" s="2" t="s">
        <v>13</v>
      </c>
      <c r="B13" s="143" t="s">
        <v>11</v>
      </c>
      <c r="C13" s="144"/>
      <c r="D13" s="149"/>
      <c r="E13" s="33"/>
      <c r="F13" s="51"/>
      <c r="G13" s="52"/>
      <c r="H13" s="52"/>
    </row>
    <row r="14" spans="1:8" ht="12.75">
      <c r="A14" s="150"/>
      <c r="B14" s="143"/>
      <c r="C14" s="144"/>
      <c r="D14" s="149"/>
      <c r="E14" s="33"/>
      <c r="F14" s="51"/>
      <c r="G14" s="52"/>
      <c r="H14" s="52"/>
    </row>
    <row r="15" spans="1:8" ht="12.75">
      <c r="A15" s="151">
        <v>1</v>
      </c>
      <c r="B15" s="152" t="s">
        <v>55</v>
      </c>
      <c r="C15" s="144"/>
      <c r="D15" s="149"/>
      <c r="E15" s="33"/>
      <c r="F15" s="51"/>
      <c r="G15" s="52"/>
      <c r="H15" s="52"/>
    </row>
    <row r="16" spans="1:8" ht="12.75">
      <c r="A16" s="151"/>
      <c r="B16" s="152"/>
      <c r="C16" s="144"/>
      <c r="D16" s="149"/>
      <c r="E16" s="33"/>
      <c r="F16" s="51"/>
      <c r="G16" s="52"/>
      <c r="H16" s="52"/>
    </row>
    <row r="17" spans="1:8" s="59" customFormat="1" ht="12.75">
      <c r="A17" s="153">
        <v>1.1</v>
      </c>
      <c r="B17" s="152" t="s">
        <v>50</v>
      </c>
      <c r="C17" s="4"/>
      <c r="D17" s="154"/>
      <c r="E17" s="56"/>
      <c r="F17" s="57"/>
      <c r="G17" s="58"/>
      <c r="H17" s="58"/>
    </row>
    <row r="18" spans="1:8" s="59" customFormat="1" ht="38.25">
      <c r="A18" s="155" t="s">
        <v>58</v>
      </c>
      <c r="B18" s="156" t="s">
        <v>340</v>
      </c>
      <c r="C18" s="32">
        <v>1</v>
      </c>
      <c r="D18" s="149" t="s">
        <v>53</v>
      </c>
      <c r="E18" s="60"/>
      <c r="F18" s="61">
        <f>+E18*C18</f>
        <v>0</v>
      </c>
      <c r="G18" s="58">
        <f>+C18*E18</f>
        <v>0</v>
      </c>
      <c r="H18" s="58">
        <f>+F18-G18</f>
        <v>0</v>
      </c>
    </row>
    <row r="19" spans="1:8" s="59" customFormat="1" ht="25.5">
      <c r="A19" s="155" t="s">
        <v>59</v>
      </c>
      <c r="B19" s="156" t="s">
        <v>341</v>
      </c>
      <c r="C19" s="32">
        <v>1</v>
      </c>
      <c r="D19" s="149" t="s">
        <v>53</v>
      </c>
      <c r="E19" s="60"/>
      <c r="F19" s="61">
        <f aca="true" t="shared" si="0" ref="F19:F82">+E19*C19</f>
        <v>0</v>
      </c>
      <c r="G19" s="58">
        <f aca="true" t="shared" si="1" ref="G19:G82">+C19*E19</f>
        <v>0</v>
      </c>
      <c r="H19" s="58">
        <f aca="true" t="shared" si="2" ref="H19:H82">+F19-G19</f>
        <v>0</v>
      </c>
    </row>
    <row r="20" spans="1:8" s="59" customFormat="1" ht="38.25">
      <c r="A20" s="155" t="s">
        <v>60</v>
      </c>
      <c r="B20" s="156" t="s">
        <v>285</v>
      </c>
      <c r="C20" s="157">
        <v>1</v>
      </c>
      <c r="D20" s="158" t="s">
        <v>53</v>
      </c>
      <c r="E20" s="60"/>
      <c r="F20" s="61">
        <f t="shared" si="0"/>
        <v>0</v>
      </c>
      <c r="G20" s="58">
        <f t="shared" si="1"/>
        <v>0</v>
      </c>
      <c r="H20" s="58">
        <f t="shared" si="2"/>
        <v>0</v>
      </c>
    </row>
    <row r="21" spans="1:8" s="59" customFormat="1" ht="12.75">
      <c r="A21" s="155" t="s">
        <v>238</v>
      </c>
      <c r="B21" s="159" t="s">
        <v>236</v>
      </c>
      <c r="C21" s="18">
        <v>30.63</v>
      </c>
      <c r="D21" s="160" t="s">
        <v>28</v>
      </c>
      <c r="E21" s="62"/>
      <c r="F21" s="61">
        <f t="shared" si="0"/>
        <v>0</v>
      </c>
      <c r="G21" s="58">
        <f t="shared" si="1"/>
        <v>0</v>
      </c>
      <c r="H21" s="58">
        <f t="shared" si="2"/>
        <v>0</v>
      </c>
    </row>
    <row r="22" spans="1:8" s="59" customFormat="1" ht="12.75">
      <c r="A22" s="155" t="s">
        <v>239</v>
      </c>
      <c r="B22" s="159" t="s">
        <v>342</v>
      </c>
      <c r="C22" s="18">
        <v>30.63</v>
      </c>
      <c r="D22" s="160" t="s">
        <v>28</v>
      </c>
      <c r="E22" s="62"/>
      <c r="F22" s="61">
        <f t="shared" si="0"/>
        <v>0</v>
      </c>
      <c r="G22" s="58">
        <f t="shared" si="1"/>
        <v>0</v>
      </c>
      <c r="H22" s="58">
        <f t="shared" si="2"/>
        <v>0</v>
      </c>
    </row>
    <row r="23" spans="1:8" s="59" customFormat="1" ht="12.75">
      <c r="A23" s="155" t="s">
        <v>240</v>
      </c>
      <c r="B23" s="159" t="s">
        <v>310</v>
      </c>
      <c r="C23" s="18">
        <v>37.46</v>
      </c>
      <c r="D23" s="160" t="s">
        <v>28</v>
      </c>
      <c r="E23" s="63"/>
      <c r="F23" s="61">
        <f t="shared" si="0"/>
        <v>0</v>
      </c>
      <c r="G23" s="58">
        <f t="shared" si="1"/>
        <v>0</v>
      </c>
      <c r="H23" s="58">
        <f t="shared" si="2"/>
        <v>0</v>
      </c>
    </row>
    <row r="24" spans="1:8" s="59" customFormat="1" ht="12.75">
      <c r="A24" s="27"/>
      <c r="B24" s="159"/>
      <c r="C24" s="18"/>
      <c r="D24" s="154"/>
      <c r="E24" s="56"/>
      <c r="F24" s="61">
        <f t="shared" si="0"/>
        <v>0</v>
      </c>
      <c r="G24" s="58">
        <f t="shared" si="1"/>
        <v>0</v>
      </c>
      <c r="H24" s="58">
        <f t="shared" si="2"/>
        <v>0</v>
      </c>
    </row>
    <row r="25" spans="1:8" s="59" customFormat="1" ht="12.75">
      <c r="A25" s="153">
        <v>2</v>
      </c>
      <c r="B25" s="152" t="s">
        <v>57</v>
      </c>
      <c r="C25" s="4"/>
      <c r="D25" s="154"/>
      <c r="E25" s="56"/>
      <c r="F25" s="61">
        <f t="shared" si="0"/>
        <v>0</v>
      </c>
      <c r="G25" s="58">
        <f t="shared" si="1"/>
        <v>0</v>
      </c>
      <c r="H25" s="58">
        <f t="shared" si="2"/>
        <v>0</v>
      </c>
    </row>
    <row r="26" spans="1:8" s="59" customFormat="1" ht="12.75">
      <c r="A26" s="161"/>
      <c r="B26" s="159"/>
      <c r="C26" s="4"/>
      <c r="D26" s="154"/>
      <c r="E26" s="56"/>
      <c r="F26" s="61">
        <f t="shared" si="0"/>
        <v>0</v>
      </c>
      <c r="G26" s="58">
        <f t="shared" si="1"/>
        <v>0</v>
      </c>
      <c r="H26" s="58">
        <f t="shared" si="2"/>
        <v>0</v>
      </c>
    </row>
    <row r="27" spans="1:8" s="59" customFormat="1" ht="12.75">
      <c r="A27" s="162">
        <v>2.1</v>
      </c>
      <c r="B27" s="163" t="s">
        <v>96</v>
      </c>
      <c r="C27" s="164"/>
      <c r="D27" s="165"/>
      <c r="E27" s="62"/>
      <c r="F27" s="61">
        <f t="shared" si="0"/>
        <v>0</v>
      </c>
      <c r="G27" s="58">
        <f t="shared" si="1"/>
        <v>0</v>
      </c>
      <c r="H27" s="58">
        <f t="shared" si="2"/>
        <v>0</v>
      </c>
    </row>
    <row r="28" spans="1:8" s="59" customFormat="1" ht="12.75">
      <c r="A28" s="166" t="s">
        <v>61</v>
      </c>
      <c r="B28" s="156" t="s">
        <v>123</v>
      </c>
      <c r="C28" s="167">
        <v>1</v>
      </c>
      <c r="D28" s="165" t="s">
        <v>53</v>
      </c>
      <c r="E28" s="62"/>
      <c r="F28" s="61">
        <f t="shared" si="0"/>
        <v>0</v>
      </c>
      <c r="G28" s="58">
        <f t="shared" si="1"/>
        <v>0</v>
      </c>
      <c r="H28" s="58">
        <f t="shared" si="2"/>
        <v>0</v>
      </c>
    </row>
    <row r="29" spans="1:8" s="59" customFormat="1" ht="25.5">
      <c r="A29" s="168" t="s">
        <v>62</v>
      </c>
      <c r="B29" s="156" t="s">
        <v>343</v>
      </c>
      <c r="C29" s="169">
        <v>10.55</v>
      </c>
      <c r="D29" s="170" t="s">
        <v>28</v>
      </c>
      <c r="E29" s="60"/>
      <c r="F29" s="61">
        <f t="shared" si="0"/>
        <v>0</v>
      </c>
      <c r="G29" s="58">
        <f t="shared" si="1"/>
        <v>0</v>
      </c>
      <c r="H29" s="58">
        <f t="shared" si="2"/>
        <v>0</v>
      </c>
    </row>
    <row r="30" spans="1:8" s="59" customFormat="1" ht="12.75">
      <c r="A30" s="166" t="s">
        <v>63</v>
      </c>
      <c r="B30" s="156" t="s">
        <v>124</v>
      </c>
      <c r="C30" s="167">
        <v>1</v>
      </c>
      <c r="D30" s="160" t="s">
        <v>235</v>
      </c>
      <c r="E30" s="62"/>
      <c r="F30" s="61">
        <f t="shared" si="0"/>
        <v>0</v>
      </c>
      <c r="G30" s="58">
        <f t="shared" si="1"/>
        <v>0</v>
      </c>
      <c r="H30" s="58">
        <f t="shared" si="2"/>
        <v>0</v>
      </c>
    </row>
    <row r="31" spans="1:8" s="59" customFormat="1" ht="25.5">
      <c r="A31" s="168" t="s">
        <v>64</v>
      </c>
      <c r="B31" s="156" t="s">
        <v>344</v>
      </c>
      <c r="C31" s="171">
        <v>1</v>
      </c>
      <c r="D31" s="158" t="s">
        <v>235</v>
      </c>
      <c r="E31" s="60"/>
      <c r="F31" s="61">
        <f t="shared" si="0"/>
        <v>0</v>
      </c>
      <c r="G31" s="58">
        <f t="shared" si="1"/>
        <v>0</v>
      </c>
      <c r="H31" s="58">
        <f t="shared" si="2"/>
        <v>0</v>
      </c>
    </row>
    <row r="32" spans="1:8" s="59" customFormat="1" ht="12.75">
      <c r="A32" s="166" t="s">
        <v>65</v>
      </c>
      <c r="B32" s="156" t="s">
        <v>125</v>
      </c>
      <c r="C32" s="167">
        <v>1</v>
      </c>
      <c r="D32" s="160" t="s">
        <v>235</v>
      </c>
      <c r="E32" s="62"/>
      <c r="F32" s="61">
        <f t="shared" si="0"/>
        <v>0</v>
      </c>
      <c r="G32" s="58">
        <f t="shared" si="1"/>
        <v>0</v>
      </c>
      <c r="H32" s="58">
        <f t="shared" si="2"/>
        <v>0</v>
      </c>
    </row>
    <row r="33" spans="1:8" s="59" customFormat="1" ht="12.75">
      <c r="A33" s="166" t="s">
        <v>80</v>
      </c>
      <c r="B33" s="156" t="s">
        <v>345</v>
      </c>
      <c r="C33" s="167">
        <v>1</v>
      </c>
      <c r="D33" s="160" t="s">
        <v>235</v>
      </c>
      <c r="E33" s="62"/>
      <c r="F33" s="61">
        <f t="shared" si="0"/>
        <v>0</v>
      </c>
      <c r="G33" s="58">
        <f t="shared" si="1"/>
        <v>0</v>
      </c>
      <c r="H33" s="58">
        <f t="shared" si="2"/>
        <v>0</v>
      </c>
    </row>
    <row r="34" spans="1:8" s="59" customFormat="1" ht="12.75">
      <c r="A34" s="166" t="s">
        <v>241</v>
      </c>
      <c r="B34" s="156" t="s">
        <v>366</v>
      </c>
      <c r="C34" s="167">
        <v>1</v>
      </c>
      <c r="D34" s="160" t="s">
        <v>235</v>
      </c>
      <c r="E34" s="62"/>
      <c r="F34" s="61">
        <f t="shared" si="0"/>
        <v>0</v>
      </c>
      <c r="G34" s="58">
        <f t="shared" si="1"/>
        <v>0</v>
      </c>
      <c r="H34" s="58">
        <f t="shared" si="2"/>
        <v>0</v>
      </c>
    </row>
    <row r="35" spans="1:8" s="59" customFormat="1" ht="12.75">
      <c r="A35" s="166" t="s">
        <v>242</v>
      </c>
      <c r="B35" s="156" t="s">
        <v>367</v>
      </c>
      <c r="C35" s="167">
        <v>1</v>
      </c>
      <c r="D35" s="160" t="s">
        <v>235</v>
      </c>
      <c r="E35" s="62"/>
      <c r="F35" s="61">
        <f t="shared" si="0"/>
        <v>0</v>
      </c>
      <c r="G35" s="58">
        <f t="shared" si="1"/>
        <v>0</v>
      </c>
      <c r="H35" s="58">
        <f t="shared" si="2"/>
        <v>0</v>
      </c>
    </row>
    <row r="36" spans="1:8" s="59" customFormat="1" ht="12.75">
      <c r="A36" s="166" t="s">
        <v>278</v>
      </c>
      <c r="B36" s="156" t="s">
        <v>126</v>
      </c>
      <c r="C36" s="167">
        <v>1</v>
      </c>
      <c r="D36" s="172" t="s">
        <v>20</v>
      </c>
      <c r="E36" s="62"/>
      <c r="F36" s="61">
        <f t="shared" si="0"/>
        <v>0</v>
      </c>
      <c r="G36" s="58">
        <f t="shared" si="1"/>
        <v>0</v>
      </c>
      <c r="H36" s="58">
        <f t="shared" si="2"/>
        <v>0</v>
      </c>
    </row>
    <row r="37" spans="1:8" s="59" customFormat="1" ht="25.5">
      <c r="A37" s="166" t="s">
        <v>279</v>
      </c>
      <c r="B37" s="156" t="s">
        <v>346</v>
      </c>
      <c r="C37" s="171">
        <v>1</v>
      </c>
      <c r="D37" s="173" t="s">
        <v>235</v>
      </c>
      <c r="E37" s="60"/>
      <c r="F37" s="61">
        <f t="shared" si="0"/>
        <v>0</v>
      </c>
      <c r="G37" s="58">
        <f t="shared" si="1"/>
        <v>0</v>
      </c>
      <c r="H37" s="58">
        <f t="shared" si="2"/>
        <v>0</v>
      </c>
    </row>
    <row r="38" spans="1:8" s="59" customFormat="1" ht="12.75">
      <c r="A38" s="166"/>
      <c r="B38" s="156"/>
      <c r="C38" s="167"/>
      <c r="D38" s="172"/>
      <c r="E38" s="62"/>
      <c r="F38" s="61">
        <f t="shared" si="0"/>
        <v>0</v>
      </c>
      <c r="G38" s="58">
        <f t="shared" si="1"/>
        <v>0</v>
      </c>
      <c r="H38" s="58">
        <f t="shared" si="2"/>
        <v>0</v>
      </c>
    </row>
    <row r="39" spans="1:8" s="59" customFormat="1" ht="12.75">
      <c r="A39" s="174">
        <v>2.2</v>
      </c>
      <c r="B39" s="175" t="s">
        <v>288</v>
      </c>
      <c r="C39" s="167"/>
      <c r="D39" s="172"/>
      <c r="E39" s="62"/>
      <c r="F39" s="61">
        <f t="shared" si="0"/>
        <v>0</v>
      </c>
      <c r="G39" s="58">
        <f t="shared" si="1"/>
        <v>0</v>
      </c>
      <c r="H39" s="58">
        <f t="shared" si="2"/>
        <v>0</v>
      </c>
    </row>
    <row r="40" spans="1:8" s="59" customFormat="1" ht="12.75">
      <c r="A40" s="166" t="s">
        <v>247</v>
      </c>
      <c r="B40" s="159" t="s">
        <v>236</v>
      </c>
      <c r="C40" s="18">
        <v>30.63</v>
      </c>
      <c r="D40" s="160" t="s">
        <v>28</v>
      </c>
      <c r="E40" s="62"/>
      <c r="F40" s="61">
        <f t="shared" si="0"/>
        <v>0</v>
      </c>
      <c r="G40" s="58">
        <f t="shared" si="1"/>
        <v>0</v>
      </c>
      <c r="H40" s="58">
        <f t="shared" si="2"/>
        <v>0</v>
      </c>
    </row>
    <row r="41" spans="1:8" s="59" customFormat="1" ht="12.75">
      <c r="A41" s="166" t="s">
        <v>248</v>
      </c>
      <c r="B41" s="159" t="s">
        <v>342</v>
      </c>
      <c r="C41" s="18">
        <v>30.63</v>
      </c>
      <c r="D41" s="160" t="s">
        <v>28</v>
      </c>
      <c r="E41" s="62"/>
      <c r="F41" s="61">
        <f t="shared" si="0"/>
        <v>0</v>
      </c>
      <c r="G41" s="58">
        <f t="shared" si="1"/>
        <v>0</v>
      </c>
      <c r="H41" s="58">
        <f t="shared" si="2"/>
        <v>0</v>
      </c>
    </row>
    <row r="42" spans="1:8" s="59" customFormat="1" ht="12.75">
      <c r="A42" s="166" t="s">
        <v>249</v>
      </c>
      <c r="B42" s="159" t="s">
        <v>287</v>
      </c>
      <c r="C42" s="18">
        <v>37.46</v>
      </c>
      <c r="D42" s="160" t="s">
        <v>28</v>
      </c>
      <c r="E42" s="63"/>
      <c r="F42" s="61">
        <f t="shared" si="0"/>
        <v>0</v>
      </c>
      <c r="G42" s="58">
        <f t="shared" si="1"/>
        <v>0</v>
      </c>
      <c r="H42" s="58">
        <f t="shared" si="2"/>
        <v>0</v>
      </c>
    </row>
    <row r="43" spans="1:8" s="59" customFormat="1" ht="12.75">
      <c r="A43" s="166"/>
      <c r="B43" s="156"/>
      <c r="C43" s="167"/>
      <c r="D43" s="172"/>
      <c r="E43" s="62"/>
      <c r="F43" s="61">
        <f t="shared" si="0"/>
        <v>0</v>
      </c>
      <c r="G43" s="58">
        <f t="shared" si="1"/>
        <v>0</v>
      </c>
      <c r="H43" s="58">
        <f t="shared" si="2"/>
        <v>0</v>
      </c>
    </row>
    <row r="44" spans="1:8" s="59" customFormat="1" ht="12.75">
      <c r="A44" s="162">
        <v>3</v>
      </c>
      <c r="B44" s="163" t="s">
        <v>56</v>
      </c>
      <c r="C44" s="164"/>
      <c r="D44" s="172"/>
      <c r="E44" s="65"/>
      <c r="F44" s="61">
        <f t="shared" si="0"/>
        <v>0</v>
      </c>
      <c r="G44" s="58">
        <f t="shared" si="1"/>
        <v>0</v>
      </c>
      <c r="H44" s="58">
        <f t="shared" si="2"/>
        <v>0</v>
      </c>
    </row>
    <row r="45" spans="1:10" s="59" customFormat="1" ht="12.75">
      <c r="A45" s="10"/>
      <c r="B45" s="176"/>
      <c r="C45" s="164"/>
      <c r="D45" s="172"/>
      <c r="E45" s="65"/>
      <c r="F45" s="61">
        <f t="shared" si="0"/>
        <v>0</v>
      </c>
      <c r="G45" s="58">
        <f t="shared" si="1"/>
        <v>0</v>
      </c>
      <c r="H45" s="58">
        <f t="shared" si="2"/>
        <v>0</v>
      </c>
      <c r="J45" s="59">
        <f>(4.25*2+2.5*2)*1.8</f>
        <v>24.3</v>
      </c>
    </row>
    <row r="46" spans="1:8" s="59" customFormat="1" ht="12.75">
      <c r="A46" s="177">
        <v>3.1</v>
      </c>
      <c r="B46" s="178" t="s">
        <v>36</v>
      </c>
      <c r="C46" s="179"/>
      <c r="D46" s="160"/>
      <c r="E46" s="66"/>
      <c r="F46" s="61">
        <f t="shared" si="0"/>
        <v>0</v>
      </c>
      <c r="G46" s="58">
        <f t="shared" si="1"/>
        <v>0</v>
      </c>
      <c r="H46" s="58">
        <f t="shared" si="2"/>
        <v>0</v>
      </c>
    </row>
    <row r="47" spans="1:10" s="59" customFormat="1" ht="25.5">
      <c r="A47" s="166" t="s">
        <v>66</v>
      </c>
      <c r="B47" s="156" t="s">
        <v>347</v>
      </c>
      <c r="C47" s="171">
        <v>1</v>
      </c>
      <c r="D47" s="170" t="s">
        <v>20</v>
      </c>
      <c r="E47" s="67"/>
      <c r="F47" s="61">
        <f t="shared" si="0"/>
        <v>0</v>
      </c>
      <c r="G47" s="58">
        <f t="shared" si="1"/>
        <v>0</v>
      </c>
      <c r="H47" s="58">
        <f t="shared" si="2"/>
        <v>0</v>
      </c>
      <c r="I47" s="59">
        <v>79.84</v>
      </c>
      <c r="J47" s="59">
        <f>J45*I47</f>
        <v>1940.112</v>
      </c>
    </row>
    <row r="48" spans="1:8" s="59" customFormat="1" ht="12.75">
      <c r="A48" s="155" t="s">
        <v>67</v>
      </c>
      <c r="B48" s="156" t="s">
        <v>368</v>
      </c>
      <c r="C48" s="180">
        <v>1</v>
      </c>
      <c r="D48" s="160" t="s">
        <v>20</v>
      </c>
      <c r="E48" s="62"/>
      <c r="F48" s="61">
        <f t="shared" si="0"/>
        <v>0</v>
      </c>
      <c r="G48" s="58">
        <f t="shared" si="1"/>
        <v>0</v>
      </c>
      <c r="H48" s="58">
        <f t="shared" si="2"/>
        <v>0</v>
      </c>
    </row>
    <row r="49" spans="1:8" s="59" customFormat="1" ht="12.75">
      <c r="A49" s="155" t="s">
        <v>68</v>
      </c>
      <c r="B49" s="156" t="s">
        <v>127</v>
      </c>
      <c r="C49" s="18">
        <v>1</v>
      </c>
      <c r="D49" s="160" t="s">
        <v>235</v>
      </c>
      <c r="E49" s="63"/>
      <c r="F49" s="61">
        <f t="shared" si="0"/>
        <v>0</v>
      </c>
      <c r="G49" s="58">
        <f t="shared" si="1"/>
        <v>0</v>
      </c>
      <c r="H49" s="58">
        <f t="shared" si="2"/>
        <v>0</v>
      </c>
    </row>
    <row r="50" spans="1:8" s="59" customFormat="1" ht="12.75">
      <c r="A50" s="166" t="s">
        <v>69</v>
      </c>
      <c r="B50" s="156" t="s">
        <v>348</v>
      </c>
      <c r="C50" s="179">
        <v>22.12</v>
      </c>
      <c r="D50" s="160" t="s">
        <v>28</v>
      </c>
      <c r="E50" s="57"/>
      <c r="F50" s="61">
        <f t="shared" si="0"/>
        <v>0</v>
      </c>
      <c r="G50" s="58">
        <f t="shared" si="1"/>
        <v>0</v>
      </c>
      <c r="H50" s="58">
        <f t="shared" si="2"/>
        <v>0</v>
      </c>
    </row>
    <row r="51" spans="1:10" s="59" customFormat="1" ht="14.25" customHeight="1">
      <c r="A51" s="155" t="s">
        <v>70</v>
      </c>
      <c r="B51" s="156" t="s">
        <v>128</v>
      </c>
      <c r="C51" s="179">
        <v>1</v>
      </c>
      <c r="D51" s="160" t="s">
        <v>20</v>
      </c>
      <c r="E51" s="63"/>
      <c r="F51" s="61">
        <f t="shared" si="0"/>
        <v>0</v>
      </c>
      <c r="G51" s="58">
        <f t="shared" si="1"/>
        <v>0</v>
      </c>
      <c r="H51" s="58">
        <f t="shared" si="2"/>
        <v>0</v>
      </c>
      <c r="I51" s="68">
        <f>15*1200*0.05</f>
        <v>900</v>
      </c>
      <c r="J51" s="69">
        <f>+I51+210</f>
        <v>1110</v>
      </c>
    </row>
    <row r="52" spans="1:8" s="59" customFormat="1" ht="25.5">
      <c r="A52" s="155" t="s">
        <v>71</v>
      </c>
      <c r="B52" s="156" t="s">
        <v>370</v>
      </c>
      <c r="C52" s="157">
        <v>15.5</v>
      </c>
      <c r="D52" s="158" t="s">
        <v>28</v>
      </c>
      <c r="E52" s="67"/>
      <c r="F52" s="61">
        <f t="shared" si="0"/>
        <v>0</v>
      </c>
      <c r="G52" s="58">
        <f t="shared" si="1"/>
        <v>0</v>
      </c>
      <c r="H52" s="58">
        <f t="shared" si="2"/>
        <v>0</v>
      </c>
    </row>
    <row r="53" spans="1:8" s="59" customFormat="1" ht="51">
      <c r="A53" s="166" t="s">
        <v>72</v>
      </c>
      <c r="B53" s="156" t="s">
        <v>350</v>
      </c>
      <c r="C53" s="157">
        <v>8</v>
      </c>
      <c r="D53" s="158" t="s">
        <v>10</v>
      </c>
      <c r="E53" s="70"/>
      <c r="F53" s="61">
        <f t="shared" si="0"/>
        <v>0</v>
      </c>
      <c r="G53" s="58">
        <f t="shared" si="1"/>
        <v>0</v>
      </c>
      <c r="H53" s="58">
        <f t="shared" si="2"/>
        <v>0</v>
      </c>
    </row>
    <row r="54" spans="1:8" s="59" customFormat="1" ht="51">
      <c r="A54" s="181" t="s">
        <v>243</v>
      </c>
      <c r="B54" s="182" t="s">
        <v>349</v>
      </c>
      <c r="C54" s="183">
        <v>1</v>
      </c>
      <c r="D54" s="184" t="s">
        <v>20</v>
      </c>
      <c r="E54" s="71"/>
      <c r="F54" s="61">
        <f t="shared" si="0"/>
        <v>0</v>
      </c>
      <c r="G54" s="58">
        <f t="shared" si="1"/>
        <v>0</v>
      </c>
      <c r="H54" s="58">
        <f t="shared" si="2"/>
        <v>0</v>
      </c>
    </row>
    <row r="55" spans="1:8" s="59" customFormat="1" ht="12.75">
      <c r="A55" s="155"/>
      <c r="B55" s="185"/>
      <c r="C55" s="179"/>
      <c r="D55" s="160"/>
      <c r="E55" s="63"/>
      <c r="F55" s="61">
        <f t="shared" si="0"/>
        <v>0</v>
      </c>
      <c r="G55" s="58">
        <f t="shared" si="1"/>
        <v>0</v>
      </c>
      <c r="H55" s="58">
        <f t="shared" si="2"/>
        <v>0</v>
      </c>
    </row>
    <row r="56" spans="1:8" s="59" customFormat="1" ht="12.75">
      <c r="A56" s="186">
        <v>3.2</v>
      </c>
      <c r="B56" s="178" t="s">
        <v>81</v>
      </c>
      <c r="C56" s="179"/>
      <c r="D56" s="160"/>
      <c r="E56" s="63"/>
      <c r="F56" s="61">
        <f t="shared" si="0"/>
        <v>0</v>
      </c>
      <c r="G56" s="58">
        <f t="shared" si="1"/>
        <v>0</v>
      </c>
      <c r="H56" s="58">
        <f t="shared" si="2"/>
        <v>0</v>
      </c>
    </row>
    <row r="57" spans="1:8" s="59" customFormat="1" ht="25.5">
      <c r="A57" s="166" t="s">
        <v>82</v>
      </c>
      <c r="B57" s="187" t="s">
        <v>129</v>
      </c>
      <c r="C57" s="32">
        <v>2</v>
      </c>
      <c r="D57" s="158" t="s">
        <v>235</v>
      </c>
      <c r="E57" s="67"/>
      <c r="F57" s="61">
        <f t="shared" si="0"/>
        <v>0</v>
      </c>
      <c r="G57" s="58">
        <f t="shared" si="1"/>
        <v>0</v>
      </c>
      <c r="H57" s="58">
        <f t="shared" si="2"/>
        <v>0</v>
      </c>
    </row>
    <row r="58" spans="1:8" s="59" customFormat="1" ht="12.75">
      <c r="A58" s="166" t="s">
        <v>83</v>
      </c>
      <c r="B58" s="187" t="s">
        <v>130</v>
      </c>
      <c r="C58" s="167">
        <v>1</v>
      </c>
      <c r="D58" s="160" t="s">
        <v>235</v>
      </c>
      <c r="E58" s="57"/>
      <c r="F58" s="61">
        <f t="shared" si="0"/>
        <v>0</v>
      </c>
      <c r="G58" s="58">
        <f t="shared" si="1"/>
        <v>0</v>
      </c>
      <c r="H58" s="58">
        <f t="shared" si="2"/>
        <v>0</v>
      </c>
    </row>
    <row r="59" spans="1:8" s="59" customFormat="1" ht="25.5">
      <c r="A59" s="166" t="s">
        <v>84</v>
      </c>
      <c r="B59" s="187" t="s">
        <v>289</v>
      </c>
      <c r="C59" s="169">
        <v>9</v>
      </c>
      <c r="D59" s="188" t="s">
        <v>10</v>
      </c>
      <c r="E59" s="51"/>
      <c r="F59" s="61">
        <f t="shared" si="0"/>
        <v>0</v>
      </c>
      <c r="G59" s="58">
        <f t="shared" si="1"/>
        <v>0</v>
      </c>
      <c r="H59" s="58">
        <f t="shared" si="2"/>
        <v>0</v>
      </c>
    </row>
    <row r="60" spans="1:8" s="59" customFormat="1" ht="12.75">
      <c r="A60" s="166" t="s">
        <v>85</v>
      </c>
      <c r="B60" s="187" t="s">
        <v>132</v>
      </c>
      <c r="C60" s="180">
        <v>4</v>
      </c>
      <c r="D60" s="160" t="s">
        <v>235</v>
      </c>
      <c r="E60" s="6"/>
      <c r="F60" s="61">
        <f t="shared" si="0"/>
        <v>0</v>
      </c>
      <c r="G60" s="58">
        <f t="shared" si="1"/>
        <v>0</v>
      </c>
      <c r="H60" s="58">
        <f t="shared" si="2"/>
        <v>0</v>
      </c>
    </row>
    <row r="61" spans="1:8" s="59" customFormat="1" ht="12.75">
      <c r="A61" s="166" t="s">
        <v>86</v>
      </c>
      <c r="B61" s="187" t="s">
        <v>133</v>
      </c>
      <c r="C61" s="180">
        <v>2</v>
      </c>
      <c r="D61" s="160" t="s">
        <v>235</v>
      </c>
      <c r="E61" s="6"/>
      <c r="F61" s="61">
        <f t="shared" si="0"/>
        <v>0</v>
      </c>
      <c r="G61" s="58">
        <f t="shared" si="1"/>
        <v>0</v>
      </c>
      <c r="H61" s="58">
        <f t="shared" si="2"/>
        <v>0</v>
      </c>
    </row>
    <row r="62" spans="1:8" s="59" customFormat="1" ht="12.75">
      <c r="A62" s="166" t="s">
        <v>87</v>
      </c>
      <c r="B62" s="187" t="s">
        <v>134</v>
      </c>
      <c r="C62" s="180">
        <v>3</v>
      </c>
      <c r="D62" s="160" t="s">
        <v>235</v>
      </c>
      <c r="E62" s="6"/>
      <c r="F62" s="61">
        <f t="shared" si="0"/>
        <v>0</v>
      </c>
      <c r="G62" s="58">
        <f t="shared" si="1"/>
        <v>0</v>
      </c>
      <c r="H62" s="58">
        <f t="shared" si="2"/>
        <v>0</v>
      </c>
    </row>
    <row r="63" spans="1:8" s="59" customFormat="1" ht="12.75">
      <c r="A63" s="166" t="s">
        <v>88</v>
      </c>
      <c r="B63" s="187" t="s">
        <v>135</v>
      </c>
      <c r="C63" s="180">
        <v>2</v>
      </c>
      <c r="D63" s="160" t="s">
        <v>235</v>
      </c>
      <c r="E63" s="6"/>
      <c r="F63" s="61">
        <f t="shared" si="0"/>
        <v>0</v>
      </c>
      <c r="G63" s="58">
        <f t="shared" si="1"/>
        <v>0</v>
      </c>
      <c r="H63" s="58">
        <f t="shared" si="2"/>
        <v>0</v>
      </c>
    </row>
    <row r="64" spans="1:8" s="59" customFormat="1" ht="12.75">
      <c r="A64" s="166" t="s">
        <v>89</v>
      </c>
      <c r="B64" s="187" t="s">
        <v>311</v>
      </c>
      <c r="C64" s="18">
        <v>4</v>
      </c>
      <c r="D64" s="160" t="s">
        <v>235</v>
      </c>
      <c r="E64" s="6"/>
      <c r="F64" s="61">
        <f t="shared" si="0"/>
        <v>0</v>
      </c>
      <c r="G64" s="58">
        <f t="shared" si="1"/>
        <v>0</v>
      </c>
      <c r="H64" s="58">
        <f t="shared" si="2"/>
        <v>0</v>
      </c>
    </row>
    <row r="65" spans="1:8" s="59" customFormat="1" ht="12.75">
      <c r="A65" s="166" t="s">
        <v>90</v>
      </c>
      <c r="B65" s="187" t="s">
        <v>136</v>
      </c>
      <c r="C65" s="18">
        <v>2</v>
      </c>
      <c r="D65" s="160" t="s">
        <v>235</v>
      </c>
      <c r="E65" s="6"/>
      <c r="F65" s="61">
        <f t="shared" si="0"/>
        <v>0</v>
      </c>
      <c r="G65" s="58">
        <f t="shared" si="1"/>
        <v>0</v>
      </c>
      <c r="H65" s="58">
        <f t="shared" si="2"/>
        <v>0</v>
      </c>
    </row>
    <row r="66" spans="1:8" s="59" customFormat="1" ht="12.75">
      <c r="A66" s="166" t="s">
        <v>91</v>
      </c>
      <c r="B66" s="187" t="s">
        <v>137</v>
      </c>
      <c r="C66" s="18">
        <v>2</v>
      </c>
      <c r="D66" s="160" t="s">
        <v>235</v>
      </c>
      <c r="E66" s="6"/>
      <c r="F66" s="61">
        <f t="shared" si="0"/>
        <v>0</v>
      </c>
      <c r="G66" s="58">
        <f t="shared" si="1"/>
        <v>0</v>
      </c>
      <c r="H66" s="58">
        <f t="shared" si="2"/>
        <v>0</v>
      </c>
    </row>
    <row r="67" spans="1:8" s="59" customFormat="1" ht="12.75">
      <c r="A67" s="166" t="s">
        <v>92</v>
      </c>
      <c r="B67" s="187" t="s">
        <v>138</v>
      </c>
      <c r="C67" s="18">
        <v>4</v>
      </c>
      <c r="D67" s="160" t="s">
        <v>235</v>
      </c>
      <c r="E67" s="6"/>
      <c r="F67" s="61">
        <f t="shared" si="0"/>
        <v>0</v>
      </c>
      <c r="G67" s="58">
        <f t="shared" si="1"/>
        <v>0</v>
      </c>
      <c r="H67" s="58">
        <f t="shared" si="2"/>
        <v>0</v>
      </c>
    </row>
    <row r="68" spans="1:8" s="59" customFormat="1" ht="12.75">
      <c r="A68" s="166" t="s">
        <v>93</v>
      </c>
      <c r="B68" s="187" t="s">
        <v>312</v>
      </c>
      <c r="C68" s="18">
        <v>9</v>
      </c>
      <c r="D68" s="160" t="s">
        <v>235</v>
      </c>
      <c r="E68" s="6"/>
      <c r="F68" s="61">
        <f t="shared" si="0"/>
        <v>0</v>
      </c>
      <c r="G68" s="58">
        <f t="shared" si="1"/>
        <v>0</v>
      </c>
      <c r="H68" s="58">
        <f t="shared" si="2"/>
        <v>0</v>
      </c>
    </row>
    <row r="69" spans="1:8" s="59" customFormat="1" ht="12.75">
      <c r="A69" s="166" t="s">
        <v>94</v>
      </c>
      <c r="B69" s="187" t="s">
        <v>139</v>
      </c>
      <c r="C69" s="18">
        <v>3</v>
      </c>
      <c r="D69" s="160" t="s">
        <v>235</v>
      </c>
      <c r="E69" s="6"/>
      <c r="F69" s="61">
        <f t="shared" si="0"/>
        <v>0</v>
      </c>
      <c r="G69" s="58">
        <f t="shared" si="1"/>
        <v>0</v>
      </c>
      <c r="H69" s="58">
        <f t="shared" si="2"/>
        <v>0</v>
      </c>
    </row>
    <row r="70" spans="1:8" s="59" customFormat="1" ht="12.75">
      <c r="A70" s="166" t="s">
        <v>97</v>
      </c>
      <c r="B70" s="187" t="s">
        <v>313</v>
      </c>
      <c r="C70" s="18">
        <v>4</v>
      </c>
      <c r="D70" s="160" t="s">
        <v>235</v>
      </c>
      <c r="E70" s="6"/>
      <c r="F70" s="61">
        <f t="shared" si="0"/>
        <v>0</v>
      </c>
      <c r="G70" s="58">
        <f t="shared" si="1"/>
        <v>0</v>
      </c>
      <c r="H70" s="58">
        <f t="shared" si="2"/>
        <v>0</v>
      </c>
    </row>
    <row r="71" spans="1:8" s="59" customFormat="1" ht="12.75">
      <c r="A71" s="166" t="s">
        <v>98</v>
      </c>
      <c r="B71" s="187" t="s">
        <v>140</v>
      </c>
      <c r="C71" s="18">
        <v>5</v>
      </c>
      <c r="D71" s="154" t="s">
        <v>10</v>
      </c>
      <c r="E71" s="6"/>
      <c r="F71" s="61">
        <f t="shared" si="0"/>
        <v>0</v>
      </c>
      <c r="G71" s="58">
        <f t="shared" si="1"/>
        <v>0</v>
      </c>
      <c r="H71" s="58">
        <f t="shared" si="2"/>
        <v>0</v>
      </c>
    </row>
    <row r="72" spans="1:8" s="59" customFormat="1" ht="25.5">
      <c r="A72" s="166" t="s">
        <v>99</v>
      </c>
      <c r="B72" s="187" t="s">
        <v>141</v>
      </c>
      <c r="C72" s="18">
        <v>28</v>
      </c>
      <c r="D72" s="154" t="s">
        <v>10</v>
      </c>
      <c r="E72" s="6"/>
      <c r="F72" s="61">
        <f t="shared" si="0"/>
        <v>0</v>
      </c>
      <c r="G72" s="58">
        <f t="shared" si="1"/>
        <v>0</v>
      </c>
      <c r="H72" s="58">
        <f t="shared" si="2"/>
        <v>0</v>
      </c>
    </row>
    <row r="73" spans="1:8" s="59" customFormat="1" ht="12.75">
      <c r="A73" s="166" t="s">
        <v>100</v>
      </c>
      <c r="B73" s="187" t="s">
        <v>142</v>
      </c>
      <c r="C73" s="18">
        <v>2</v>
      </c>
      <c r="D73" s="160" t="s">
        <v>235</v>
      </c>
      <c r="E73" s="6"/>
      <c r="F73" s="61">
        <f t="shared" si="0"/>
        <v>0</v>
      </c>
      <c r="G73" s="58">
        <f t="shared" si="1"/>
        <v>0</v>
      </c>
      <c r="H73" s="58">
        <f t="shared" si="2"/>
        <v>0</v>
      </c>
    </row>
    <row r="74" spans="1:8" s="59" customFormat="1" ht="25.5">
      <c r="A74" s="189" t="s">
        <v>101</v>
      </c>
      <c r="B74" s="187" t="s">
        <v>143</v>
      </c>
      <c r="C74" s="169">
        <v>1</v>
      </c>
      <c r="D74" s="158" t="s">
        <v>235</v>
      </c>
      <c r="E74" s="51"/>
      <c r="F74" s="61">
        <f t="shared" si="0"/>
        <v>0</v>
      </c>
      <c r="G74" s="58">
        <f t="shared" si="1"/>
        <v>0</v>
      </c>
      <c r="H74" s="58">
        <f t="shared" si="2"/>
        <v>0</v>
      </c>
    </row>
    <row r="75" spans="1:11" s="59" customFormat="1" ht="38.25">
      <c r="A75" s="166" t="s">
        <v>102</v>
      </c>
      <c r="B75" s="187" t="s">
        <v>245</v>
      </c>
      <c r="C75" s="157">
        <v>2</v>
      </c>
      <c r="D75" s="158" t="s">
        <v>235</v>
      </c>
      <c r="E75" s="67"/>
      <c r="F75" s="61">
        <f t="shared" si="0"/>
        <v>0</v>
      </c>
      <c r="G75" s="58">
        <f t="shared" si="1"/>
        <v>0</v>
      </c>
      <c r="H75" s="58">
        <f t="shared" si="2"/>
        <v>0</v>
      </c>
      <c r="K75" s="59">
        <f>+K76*1.3</f>
        <v>1410.6733333333332</v>
      </c>
    </row>
    <row r="76" spans="1:11" s="59" customFormat="1" ht="25.5">
      <c r="A76" s="166" t="s">
        <v>103</v>
      </c>
      <c r="B76" s="187" t="s">
        <v>145</v>
      </c>
      <c r="C76" s="157">
        <v>1</v>
      </c>
      <c r="D76" s="158" t="s">
        <v>53</v>
      </c>
      <c r="E76" s="67"/>
      <c r="F76" s="61">
        <f t="shared" si="0"/>
        <v>0</v>
      </c>
      <c r="G76" s="58">
        <f t="shared" si="1"/>
        <v>0</v>
      </c>
      <c r="H76" s="58">
        <f t="shared" si="2"/>
        <v>0</v>
      </c>
      <c r="J76" s="59">
        <f>30/3.28</f>
        <v>9.146341463414634</v>
      </c>
      <c r="K76" s="59">
        <f>+J77/J76</f>
        <v>1085.1333333333332</v>
      </c>
    </row>
    <row r="77" spans="1:11" s="59" customFormat="1" ht="12.75">
      <c r="A77" s="166" t="s">
        <v>244</v>
      </c>
      <c r="B77" s="187" t="s">
        <v>371</v>
      </c>
      <c r="C77" s="18">
        <v>4.5</v>
      </c>
      <c r="D77" s="154" t="s">
        <v>10</v>
      </c>
      <c r="E77" s="57"/>
      <c r="F77" s="61">
        <f t="shared" si="0"/>
        <v>0</v>
      </c>
      <c r="G77" s="58">
        <f t="shared" si="1"/>
        <v>0</v>
      </c>
      <c r="H77" s="58">
        <f t="shared" si="2"/>
        <v>0</v>
      </c>
      <c r="J77" s="59">
        <v>9925</v>
      </c>
      <c r="K77" s="59">
        <f>6*0.0254*4.5*2</f>
        <v>1.3716</v>
      </c>
    </row>
    <row r="78" spans="1:11" ht="12.75">
      <c r="A78" s="177"/>
      <c r="B78" s="190"/>
      <c r="C78" s="18"/>
      <c r="D78" s="154"/>
      <c r="E78" s="56"/>
      <c r="F78" s="61">
        <f t="shared" si="0"/>
        <v>0</v>
      </c>
      <c r="G78" s="58">
        <f t="shared" si="1"/>
        <v>0</v>
      </c>
      <c r="H78" s="58">
        <f t="shared" si="2"/>
        <v>0</v>
      </c>
      <c r="K78" s="35">
        <f>2*0.0254*4.5*4</f>
        <v>0.9144</v>
      </c>
    </row>
    <row r="79" spans="1:11" ht="12.75">
      <c r="A79" s="186">
        <v>3.3</v>
      </c>
      <c r="B79" s="178" t="s">
        <v>45</v>
      </c>
      <c r="C79" s="179"/>
      <c r="D79" s="160"/>
      <c r="E79" s="63"/>
      <c r="F79" s="61">
        <f t="shared" si="0"/>
        <v>0</v>
      </c>
      <c r="G79" s="58">
        <f t="shared" si="1"/>
        <v>0</v>
      </c>
      <c r="H79" s="58">
        <f t="shared" si="2"/>
        <v>0</v>
      </c>
      <c r="K79" s="35">
        <f>+K78+K77</f>
        <v>2.286</v>
      </c>
    </row>
    <row r="80" spans="1:8" ht="12.75">
      <c r="A80" s="155" t="s">
        <v>113</v>
      </c>
      <c r="B80" s="187" t="s">
        <v>146</v>
      </c>
      <c r="C80" s="179">
        <v>12</v>
      </c>
      <c r="D80" s="160" t="s">
        <v>15</v>
      </c>
      <c r="E80" s="63"/>
      <c r="F80" s="61">
        <f t="shared" si="0"/>
        <v>0</v>
      </c>
      <c r="G80" s="58">
        <f t="shared" si="1"/>
        <v>0</v>
      </c>
      <c r="H80" s="58">
        <f t="shared" si="2"/>
        <v>0</v>
      </c>
    </row>
    <row r="81" spans="1:8" ht="12.75">
      <c r="A81" s="155" t="s">
        <v>84</v>
      </c>
      <c r="B81" s="187" t="s">
        <v>290</v>
      </c>
      <c r="C81" s="179">
        <v>7</v>
      </c>
      <c r="D81" s="160" t="s">
        <v>46</v>
      </c>
      <c r="E81" s="63"/>
      <c r="F81" s="61">
        <f t="shared" si="0"/>
        <v>0</v>
      </c>
      <c r="G81" s="58">
        <f t="shared" si="1"/>
        <v>0</v>
      </c>
      <c r="H81" s="58">
        <f t="shared" si="2"/>
        <v>0</v>
      </c>
    </row>
    <row r="82" spans="1:8" ht="12.75">
      <c r="A82" s="155" t="s">
        <v>114</v>
      </c>
      <c r="B82" s="187" t="s">
        <v>148</v>
      </c>
      <c r="C82" s="179">
        <v>1</v>
      </c>
      <c r="D82" s="160" t="s">
        <v>53</v>
      </c>
      <c r="E82" s="63"/>
      <c r="F82" s="61">
        <f t="shared" si="0"/>
        <v>0</v>
      </c>
      <c r="G82" s="58">
        <f t="shared" si="1"/>
        <v>0</v>
      </c>
      <c r="H82" s="58">
        <f t="shared" si="2"/>
        <v>0</v>
      </c>
    </row>
    <row r="83" spans="1:8" ht="12.75">
      <c r="A83" s="191" t="s">
        <v>115</v>
      </c>
      <c r="B83" s="187" t="s">
        <v>232</v>
      </c>
      <c r="C83" s="18">
        <v>1</v>
      </c>
      <c r="D83" s="160" t="s">
        <v>235</v>
      </c>
      <c r="E83" s="6"/>
      <c r="F83" s="61">
        <f aca="true" t="shared" si="3" ref="F83:F146">+E83*C83</f>
        <v>0</v>
      </c>
      <c r="G83" s="58">
        <f aca="true" t="shared" si="4" ref="G83:G101">+C83*E83</f>
        <v>0</v>
      </c>
      <c r="H83" s="58">
        <f aca="true" t="shared" si="5" ref="H83:H101">+F83-G83</f>
        <v>0</v>
      </c>
    </row>
    <row r="84" spans="1:8" ht="12.75">
      <c r="A84" s="153"/>
      <c r="B84" s="190"/>
      <c r="C84" s="4"/>
      <c r="D84" s="154"/>
      <c r="E84" s="56"/>
      <c r="F84" s="61">
        <f t="shared" si="3"/>
        <v>0</v>
      </c>
      <c r="G84" s="58">
        <f t="shared" si="4"/>
        <v>0</v>
      </c>
      <c r="H84" s="58">
        <f t="shared" si="5"/>
        <v>0</v>
      </c>
    </row>
    <row r="85" spans="1:8" ht="12.75">
      <c r="A85" s="174">
        <v>3.4</v>
      </c>
      <c r="B85" s="175" t="s">
        <v>288</v>
      </c>
      <c r="C85" s="167"/>
      <c r="D85" s="172"/>
      <c r="E85" s="62"/>
      <c r="F85" s="61">
        <f t="shared" si="3"/>
        <v>0</v>
      </c>
      <c r="G85" s="58">
        <f t="shared" si="4"/>
        <v>0</v>
      </c>
      <c r="H85" s="58">
        <f t="shared" si="5"/>
        <v>0</v>
      </c>
    </row>
    <row r="86" spans="1:8" ht="12.75">
      <c r="A86" s="166" t="s">
        <v>250</v>
      </c>
      <c r="B86" s="159" t="s">
        <v>236</v>
      </c>
      <c r="C86" s="18">
        <v>30.63</v>
      </c>
      <c r="D86" s="160" t="s">
        <v>28</v>
      </c>
      <c r="E86" s="62"/>
      <c r="F86" s="61">
        <f t="shared" si="3"/>
        <v>0</v>
      </c>
      <c r="G86" s="58">
        <f t="shared" si="4"/>
        <v>0</v>
      </c>
      <c r="H86" s="58">
        <f t="shared" si="5"/>
        <v>0</v>
      </c>
    </row>
    <row r="87" spans="1:8" ht="12.75">
      <c r="A87" s="166" t="s">
        <v>251</v>
      </c>
      <c r="B87" s="159" t="s">
        <v>342</v>
      </c>
      <c r="C87" s="18">
        <v>30.63</v>
      </c>
      <c r="D87" s="160" t="s">
        <v>28</v>
      </c>
      <c r="E87" s="62"/>
      <c r="F87" s="61">
        <f t="shared" si="3"/>
        <v>0</v>
      </c>
      <c r="G87" s="58">
        <f t="shared" si="4"/>
        <v>0</v>
      </c>
      <c r="H87" s="58">
        <f t="shared" si="5"/>
        <v>0</v>
      </c>
    </row>
    <row r="88" spans="1:8" ht="12.75">
      <c r="A88" s="166" t="s">
        <v>252</v>
      </c>
      <c r="B88" s="159" t="s">
        <v>237</v>
      </c>
      <c r="C88" s="18">
        <v>37.46</v>
      </c>
      <c r="D88" s="160" t="s">
        <v>28</v>
      </c>
      <c r="E88" s="63"/>
      <c r="F88" s="61">
        <f t="shared" si="3"/>
        <v>0</v>
      </c>
      <c r="G88" s="58">
        <f t="shared" si="4"/>
        <v>0</v>
      </c>
      <c r="H88" s="58">
        <f t="shared" si="5"/>
        <v>0</v>
      </c>
    </row>
    <row r="89" spans="1:8" ht="12.75">
      <c r="A89" s="177"/>
      <c r="B89" s="190"/>
      <c r="C89" s="18"/>
      <c r="D89" s="154"/>
      <c r="E89" s="56"/>
      <c r="F89" s="61">
        <f t="shared" si="3"/>
        <v>0</v>
      </c>
      <c r="G89" s="58">
        <f t="shared" si="4"/>
        <v>0</v>
      </c>
      <c r="H89" s="58">
        <f t="shared" si="5"/>
        <v>0</v>
      </c>
    </row>
    <row r="90" spans="1:16" s="64" customFormat="1" ht="25.5">
      <c r="A90" s="186">
        <v>4</v>
      </c>
      <c r="B90" s="178" t="s">
        <v>246</v>
      </c>
      <c r="C90" s="179"/>
      <c r="D90" s="160"/>
      <c r="E90" s="57"/>
      <c r="F90" s="61">
        <f t="shared" si="3"/>
        <v>0</v>
      </c>
      <c r="G90" s="58">
        <f t="shared" si="4"/>
        <v>0</v>
      </c>
      <c r="H90" s="58">
        <f t="shared" si="5"/>
        <v>0</v>
      </c>
      <c r="I90" s="38"/>
      <c r="J90" s="38"/>
      <c r="K90" s="38"/>
      <c r="L90" s="38"/>
      <c r="M90" s="38"/>
      <c r="N90" s="38"/>
      <c r="O90" s="38"/>
      <c r="P90" s="38"/>
    </row>
    <row r="91" spans="1:8" s="38" customFormat="1" ht="12.75">
      <c r="A91" s="155">
        <v>4.1</v>
      </c>
      <c r="B91" s="187" t="s">
        <v>254</v>
      </c>
      <c r="C91" s="18">
        <v>20</v>
      </c>
      <c r="D91" s="160" t="s">
        <v>235</v>
      </c>
      <c r="E91" s="6"/>
      <c r="F91" s="61">
        <f t="shared" si="3"/>
        <v>0</v>
      </c>
      <c r="G91" s="58">
        <f t="shared" si="4"/>
        <v>0</v>
      </c>
      <c r="H91" s="58">
        <f t="shared" si="5"/>
        <v>0</v>
      </c>
    </row>
    <row r="92" spans="1:8" s="38" customFormat="1" ht="12.75">
      <c r="A92" s="155">
        <v>4.2</v>
      </c>
      <c r="B92" s="187" t="s">
        <v>255</v>
      </c>
      <c r="C92" s="18">
        <v>19</v>
      </c>
      <c r="D92" s="160" t="s">
        <v>235</v>
      </c>
      <c r="E92" s="6"/>
      <c r="F92" s="61">
        <f t="shared" si="3"/>
        <v>0</v>
      </c>
      <c r="G92" s="58">
        <f t="shared" si="4"/>
        <v>0</v>
      </c>
      <c r="H92" s="58">
        <f t="shared" si="5"/>
        <v>0</v>
      </c>
    </row>
    <row r="93" spans="1:8" s="38" customFormat="1" ht="12.75">
      <c r="A93" s="155">
        <v>4.3</v>
      </c>
      <c r="B93" s="187" t="s">
        <v>256</v>
      </c>
      <c r="C93" s="18">
        <v>1</v>
      </c>
      <c r="D93" s="160" t="s">
        <v>235</v>
      </c>
      <c r="E93" s="6"/>
      <c r="F93" s="61">
        <f t="shared" si="3"/>
        <v>0</v>
      </c>
      <c r="G93" s="58">
        <f t="shared" si="4"/>
        <v>0</v>
      </c>
      <c r="H93" s="58">
        <f t="shared" si="5"/>
        <v>0</v>
      </c>
    </row>
    <row r="94" spans="1:8" s="38" customFormat="1" ht="12.75">
      <c r="A94" s="155">
        <v>4.4</v>
      </c>
      <c r="B94" s="187" t="s">
        <v>257</v>
      </c>
      <c r="C94" s="179">
        <v>1</v>
      </c>
      <c r="D94" s="160" t="s">
        <v>235</v>
      </c>
      <c r="E94" s="6"/>
      <c r="F94" s="61">
        <f t="shared" si="3"/>
        <v>0</v>
      </c>
      <c r="G94" s="58">
        <f t="shared" si="4"/>
        <v>0</v>
      </c>
      <c r="H94" s="58">
        <f t="shared" si="5"/>
        <v>0</v>
      </c>
    </row>
    <row r="95" spans="1:8" s="38" customFormat="1" ht="12.75">
      <c r="A95" s="155">
        <v>4.5</v>
      </c>
      <c r="B95" s="187" t="s">
        <v>258</v>
      </c>
      <c r="C95" s="179">
        <v>1</v>
      </c>
      <c r="D95" s="160" t="s">
        <v>235</v>
      </c>
      <c r="E95" s="6"/>
      <c r="F95" s="61">
        <f t="shared" si="3"/>
        <v>0</v>
      </c>
      <c r="G95" s="58">
        <f t="shared" si="4"/>
        <v>0</v>
      </c>
      <c r="H95" s="58">
        <f t="shared" si="5"/>
        <v>0</v>
      </c>
    </row>
    <row r="96" spans="1:8" s="38" customFormat="1" ht="12.75">
      <c r="A96" s="155">
        <v>4.6</v>
      </c>
      <c r="B96" s="187" t="s">
        <v>149</v>
      </c>
      <c r="C96" s="179">
        <v>2</v>
      </c>
      <c r="D96" s="160" t="s">
        <v>235</v>
      </c>
      <c r="E96" s="6"/>
      <c r="F96" s="61">
        <f t="shared" si="3"/>
        <v>0</v>
      </c>
      <c r="G96" s="58">
        <f t="shared" si="4"/>
        <v>0</v>
      </c>
      <c r="H96" s="58">
        <f t="shared" si="5"/>
        <v>0</v>
      </c>
    </row>
    <row r="97" spans="1:8" s="38" customFormat="1" ht="12.75">
      <c r="A97" s="192">
        <v>4.7</v>
      </c>
      <c r="B97" s="193" t="s">
        <v>253</v>
      </c>
      <c r="C97" s="194">
        <v>20</v>
      </c>
      <c r="D97" s="195" t="s">
        <v>235</v>
      </c>
      <c r="E97" s="25"/>
      <c r="F97" s="61">
        <f t="shared" si="3"/>
        <v>0</v>
      </c>
      <c r="G97" s="58">
        <f t="shared" si="4"/>
        <v>0</v>
      </c>
      <c r="H97" s="58">
        <f t="shared" si="5"/>
        <v>0</v>
      </c>
    </row>
    <row r="98" spans="1:8" s="38" customFormat="1" ht="12.75">
      <c r="A98" s="155"/>
      <c r="B98" s="3"/>
      <c r="C98" s="179"/>
      <c r="D98" s="160"/>
      <c r="E98" s="63"/>
      <c r="F98" s="61">
        <f t="shared" si="3"/>
        <v>0</v>
      </c>
      <c r="G98" s="58">
        <f t="shared" si="4"/>
        <v>0</v>
      </c>
      <c r="H98" s="58">
        <f t="shared" si="5"/>
        <v>0</v>
      </c>
    </row>
    <row r="99" spans="1:8" s="73" customFormat="1" ht="12.75">
      <c r="A99" s="174">
        <v>5</v>
      </c>
      <c r="B99" s="163" t="s">
        <v>259</v>
      </c>
      <c r="C99" s="196"/>
      <c r="D99" s="197"/>
      <c r="E99" s="72"/>
      <c r="F99" s="61">
        <f t="shared" si="3"/>
        <v>0</v>
      </c>
      <c r="G99" s="58">
        <f t="shared" si="4"/>
        <v>0</v>
      </c>
      <c r="H99" s="58">
        <f t="shared" si="5"/>
        <v>0</v>
      </c>
    </row>
    <row r="100" spans="1:8" s="75" customFormat="1" ht="12.75">
      <c r="A100" s="198">
        <v>5.1</v>
      </c>
      <c r="B100" s="187" t="s">
        <v>150</v>
      </c>
      <c r="C100" s="19">
        <v>11.62</v>
      </c>
      <c r="D100" s="199" t="s">
        <v>10</v>
      </c>
      <c r="E100" s="74"/>
      <c r="F100" s="61">
        <f t="shared" si="3"/>
        <v>0</v>
      </c>
      <c r="G100" s="58">
        <f t="shared" si="4"/>
        <v>0</v>
      </c>
      <c r="H100" s="58">
        <f t="shared" si="5"/>
        <v>0</v>
      </c>
    </row>
    <row r="101" spans="1:8" s="76" customFormat="1" ht="12.75">
      <c r="A101" s="166">
        <v>5.2</v>
      </c>
      <c r="B101" s="187" t="s">
        <v>151</v>
      </c>
      <c r="C101" s="167">
        <v>1</v>
      </c>
      <c r="D101" s="165" t="s">
        <v>53</v>
      </c>
      <c r="E101" s="63"/>
      <c r="F101" s="61">
        <f t="shared" si="3"/>
        <v>0</v>
      </c>
      <c r="G101" s="58">
        <f t="shared" si="4"/>
        <v>0</v>
      </c>
      <c r="H101" s="58">
        <f t="shared" si="5"/>
        <v>0</v>
      </c>
    </row>
    <row r="102" spans="1:8" s="76" customFormat="1" ht="51">
      <c r="A102" s="166">
        <v>5.3</v>
      </c>
      <c r="B102" s="187" t="s">
        <v>351</v>
      </c>
      <c r="C102" s="171">
        <v>1</v>
      </c>
      <c r="D102" s="170" t="s">
        <v>53</v>
      </c>
      <c r="E102" s="70"/>
      <c r="F102" s="61">
        <f t="shared" si="3"/>
        <v>0</v>
      </c>
      <c r="G102" s="58">
        <f>+C103*E103</f>
        <v>0</v>
      </c>
      <c r="H102" s="58">
        <f>+F103-G102</f>
        <v>0</v>
      </c>
    </row>
    <row r="103" spans="1:8" s="38" customFormat="1" ht="12.75">
      <c r="A103" s="166">
        <v>5.4</v>
      </c>
      <c r="B103" s="187" t="s">
        <v>352</v>
      </c>
      <c r="C103" s="167">
        <v>58</v>
      </c>
      <c r="D103" s="165" t="s">
        <v>28</v>
      </c>
      <c r="E103" s="63"/>
      <c r="F103" s="61">
        <f t="shared" si="3"/>
        <v>0</v>
      </c>
      <c r="G103" s="58">
        <f>+C104*E104</f>
        <v>0</v>
      </c>
      <c r="H103" s="58">
        <f>+F104-G103</f>
        <v>0</v>
      </c>
    </row>
    <row r="104" spans="1:8" s="38" customFormat="1" ht="12.75">
      <c r="A104" s="155"/>
      <c r="B104" s="185"/>
      <c r="C104" s="179"/>
      <c r="D104" s="160"/>
      <c r="E104" s="63"/>
      <c r="F104" s="61">
        <f t="shared" si="3"/>
        <v>0</v>
      </c>
      <c r="G104" s="58">
        <f>+C105*E105</f>
        <v>0</v>
      </c>
      <c r="H104" s="58">
        <f>+F105-G104</f>
        <v>0</v>
      </c>
    </row>
    <row r="105" spans="1:8" s="76" customFormat="1" ht="12.75">
      <c r="A105" s="186">
        <v>6</v>
      </c>
      <c r="B105" s="178" t="s">
        <v>74</v>
      </c>
      <c r="C105" s="179"/>
      <c r="D105" s="160"/>
      <c r="E105" s="63"/>
      <c r="F105" s="61">
        <f t="shared" si="3"/>
        <v>0</v>
      </c>
      <c r="G105" s="58">
        <f>+C108*E108</f>
        <v>0</v>
      </c>
      <c r="H105" s="58">
        <f>+F108-G105</f>
        <v>0</v>
      </c>
    </row>
    <row r="106" spans="1:8" s="76" customFormat="1" ht="25.5">
      <c r="A106" s="166">
        <v>6.1</v>
      </c>
      <c r="B106" s="187" t="s">
        <v>373</v>
      </c>
      <c r="C106" s="157">
        <v>26.2</v>
      </c>
      <c r="D106" s="158" t="s">
        <v>28</v>
      </c>
      <c r="E106" s="70"/>
      <c r="F106" s="61">
        <f t="shared" si="3"/>
        <v>0</v>
      </c>
      <c r="G106" s="58"/>
      <c r="H106" s="58"/>
    </row>
    <row r="107" spans="1:8" s="76" customFormat="1" ht="25.5">
      <c r="A107" s="200">
        <v>6.2</v>
      </c>
      <c r="B107" s="187" t="s">
        <v>374</v>
      </c>
      <c r="C107" s="167">
        <v>26.2</v>
      </c>
      <c r="D107" s="165" t="s">
        <v>54</v>
      </c>
      <c r="E107" s="63"/>
      <c r="F107" s="61">
        <f t="shared" si="3"/>
        <v>0</v>
      </c>
      <c r="G107" s="58"/>
      <c r="H107" s="58"/>
    </row>
    <row r="108" spans="1:8" s="77" customFormat="1" ht="12.75">
      <c r="A108" s="166">
        <v>6.3</v>
      </c>
      <c r="B108" s="187" t="s">
        <v>291</v>
      </c>
      <c r="C108" s="167">
        <v>26.2</v>
      </c>
      <c r="D108" s="165" t="s">
        <v>54</v>
      </c>
      <c r="E108" s="74"/>
      <c r="F108" s="61">
        <f t="shared" si="3"/>
        <v>0</v>
      </c>
      <c r="G108" s="58">
        <f aca="true" t="shared" si="6" ref="G108:G171">+C109*E109</f>
        <v>0</v>
      </c>
      <c r="H108" s="58">
        <f aca="true" t="shared" si="7" ref="H108:H171">+F109-G108</f>
        <v>0</v>
      </c>
    </row>
    <row r="109" spans="1:8" s="77" customFormat="1" ht="38.25">
      <c r="A109" s="200">
        <v>6.4</v>
      </c>
      <c r="B109" s="187" t="s">
        <v>372</v>
      </c>
      <c r="C109" s="171">
        <v>319</v>
      </c>
      <c r="D109" s="170" t="s">
        <v>54</v>
      </c>
      <c r="E109" s="67"/>
      <c r="F109" s="61">
        <f t="shared" si="3"/>
        <v>0</v>
      </c>
      <c r="G109" s="58">
        <f t="shared" si="6"/>
        <v>0</v>
      </c>
      <c r="H109" s="58">
        <f t="shared" si="7"/>
        <v>0</v>
      </c>
    </row>
    <row r="110" spans="1:8" s="38" customFormat="1" ht="12.75">
      <c r="A110" s="201"/>
      <c r="B110" s="176"/>
      <c r="C110" s="164"/>
      <c r="D110" s="165"/>
      <c r="E110" s="78"/>
      <c r="F110" s="61">
        <f t="shared" si="3"/>
        <v>0</v>
      </c>
      <c r="G110" s="58">
        <f t="shared" si="6"/>
        <v>0</v>
      </c>
      <c r="H110" s="58">
        <f t="shared" si="7"/>
        <v>0</v>
      </c>
    </row>
    <row r="111" spans="1:8" s="79" customFormat="1" ht="12.75">
      <c r="A111" s="202" t="s">
        <v>24</v>
      </c>
      <c r="B111" s="178" t="s">
        <v>38</v>
      </c>
      <c r="C111" s="203"/>
      <c r="D111" s="160"/>
      <c r="E111" s="57"/>
      <c r="F111" s="61">
        <f t="shared" si="3"/>
        <v>0</v>
      </c>
      <c r="G111" s="58">
        <f t="shared" si="6"/>
        <v>0</v>
      </c>
      <c r="H111" s="58">
        <f t="shared" si="7"/>
        <v>0</v>
      </c>
    </row>
    <row r="112" spans="1:8" s="76" customFormat="1" ht="63.75">
      <c r="A112" s="155">
        <v>1</v>
      </c>
      <c r="B112" s="156" t="s">
        <v>353</v>
      </c>
      <c r="C112" s="157">
        <v>1</v>
      </c>
      <c r="D112" s="158" t="s">
        <v>235</v>
      </c>
      <c r="E112" s="67"/>
      <c r="F112" s="61">
        <f t="shared" si="3"/>
        <v>0</v>
      </c>
      <c r="G112" s="58">
        <f t="shared" si="6"/>
        <v>0</v>
      </c>
      <c r="H112" s="58">
        <f t="shared" si="7"/>
        <v>0</v>
      </c>
    </row>
    <row r="113" spans="1:11" s="76" customFormat="1" ht="12.75">
      <c r="A113" s="166">
        <v>2</v>
      </c>
      <c r="B113" s="187" t="s">
        <v>260</v>
      </c>
      <c r="C113" s="167">
        <v>16.2</v>
      </c>
      <c r="D113" s="165" t="s">
        <v>28</v>
      </c>
      <c r="E113" s="57"/>
      <c r="F113" s="61">
        <f t="shared" si="3"/>
        <v>0</v>
      </c>
      <c r="G113" s="58">
        <f t="shared" si="6"/>
        <v>0</v>
      </c>
      <c r="H113" s="58">
        <f t="shared" si="7"/>
        <v>0</v>
      </c>
      <c r="J113" s="76">
        <f>500*12</f>
        <v>6000</v>
      </c>
      <c r="K113" s="76">
        <f>+J113/C115</f>
        <v>11764.70588235294</v>
      </c>
    </row>
    <row r="114" spans="1:8" s="76" customFormat="1" ht="12.75">
      <c r="A114" s="166">
        <v>3</v>
      </c>
      <c r="B114" s="187" t="s">
        <v>153</v>
      </c>
      <c r="C114" s="167">
        <v>1</v>
      </c>
      <c r="D114" s="165" t="s">
        <v>20</v>
      </c>
      <c r="E114" s="57"/>
      <c r="F114" s="61">
        <f t="shared" si="3"/>
        <v>0</v>
      </c>
      <c r="G114" s="58">
        <f t="shared" si="6"/>
        <v>0</v>
      </c>
      <c r="H114" s="58">
        <f t="shared" si="7"/>
        <v>0</v>
      </c>
    </row>
    <row r="115" spans="1:10" s="76" customFormat="1" ht="12.75">
      <c r="A115" s="155">
        <v>4</v>
      </c>
      <c r="B115" s="156" t="s">
        <v>154</v>
      </c>
      <c r="C115" s="179">
        <v>0.51</v>
      </c>
      <c r="D115" s="165" t="s">
        <v>3</v>
      </c>
      <c r="E115" s="57"/>
      <c r="F115" s="61">
        <f t="shared" si="3"/>
        <v>0</v>
      </c>
      <c r="G115" s="58">
        <f t="shared" si="6"/>
        <v>0</v>
      </c>
      <c r="H115" s="58">
        <f t="shared" si="7"/>
        <v>0</v>
      </c>
      <c r="J115" s="76">
        <f>+J113+4646.39</f>
        <v>10646.39</v>
      </c>
    </row>
    <row r="116" spans="1:8" s="76" customFormat="1" ht="12.75">
      <c r="A116" s="155">
        <v>5</v>
      </c>
      <c r="B116" s="156" t="s">
        <v>155</v>
      </c>
      <c r="C116" s="179">
        <v>2.2</v>
      </c>
      <c r="D116" s="160" t="s">
        <v>28</v>
      </c>
      <c r="E116" s="57"/>
      <c r="F116" s="61">
        <f t="shared" si="3"/>
        <v>0</v>
      </c>
      <c r="G116" s="58">
        <f t="shared" si="6"/>
        <v>0</v>
      </c>
      <c r="H116" s="58">
        <f t="shared" si="7"/>
        <v>0</v>
      </c>
    </row>
    <row r="117" spans="1:8" s="76" customFormat="1" ht="12.75">
      <c r="A117" s="155">
        <v>6</v>
      </c>
      <c r="B117" s="156" t="s">
        <v>156</v>
      </c>
      <c r="C117" s="179">
        <v>14</v>
      </c>
      <c r="D117" s="160" t="s">
        <v>28</v>
      </c>
      <c r="E117" s="57"/>
      <c r="F117" s="61">
        <f t="shared" si="3"/>
        <v>0</v>
      </c>
      <c r="G117" s="58">
        <f t="shared" si="6"/>
        <v>0</v>
      </c>
      <c r="H117" s="58">
        <f t="shared" si="7"/>
        <v>0</v>
      </c>
    </row>
    <row r="118" spans="1:8" s="76" customFormat="1" ht="51">
      <c r="A118" s="155">
        <v>7</v>
      </c>
      <c r="B118" s="156" t="s">
        <v>354</v>
      </c>
      <c r="C118" s="157">
        <v>2</v>
      </c>
      <c r="D118" s="158" t="s">
        <v>235</v>
      </c>
      <c r="E118" s="67"/>
      <c r="F118" s="61">
        <f t="shared" si="3"/>
        <v>0</v>
      </c>
      <c r="G118" s="58">
        <f t="shared" si="6"/>
        <v>0</v>
      </c>
      <c r="H118" s="58">
        <f t="shared" si="7"/>
        <v>0</v>
      </c>
    </row>
    <row r="119" spans="1:8" s="76" customFormat="1" ht="25.5">
      <c r="A119" s="155">
        <v>8</v>
      </c>
      <c r="B119" s="156" t="s">
        <v>261</v>
      </c>
      <c r="C119" s="157">
        <v>1</v>
      </c>
      <c r="D119" s="158" t="s">
        <v>20</v>
      </c>
      <c r="E119" s="67"/>
      <c r="F119" s="61">
        <f t="shared" si="3"/>
        <v>0</v>
      </c>
      <c r="G119" s="58">
        <f t="shared" si="6"/>
        <v>0</v>
      </c>
      <c r="H119" s="58">
        <f t="shared" si="7"/>
        <v>0</v>
      </c>
    </row>
    <row r="120" spans="1:8" s="80" customFormat="1" ht="15" customHeight="1">
      <c r="A120" s="155">
        <v>9</v>
      </c>
      <c r="B120" s="156" t="s">
        <v>355</v>
      </c>
      <c r="C120" s="179">
        <v>2.8</v>
      </c>
      <c r="D120" s="165" t="s">
        <v>28</v>
      </c>
      <c r="E120" s="57"/>
      <c r="F120" s="61">
        <f t="shared" si="3"/>
        <v>0</v>
      </c>
      <c r="G120" s="58">
        <f t="shared" si="6"/>
        <v>0</v>
      </c>
      <c r="H120" s="58">
        <f t="shared" si="7"/>
        <v>0</v>
      </c>
    </row>
    <row r="121" spans="1:8" s="81" customFormat="1" ht="12.75">
      <c r="A121" s="204"/>
      <c r="B121" s="205"/>
      <c r="C121" s="206"/>
      <c r="D121" s="207"/>
      <c r="E121" s="78"/>
      <c r="F121" s="61">
        <f t="shared" si="3"/>
        <v>0</v>
      </c>
      <c r="G121" s="58">
        <f t="shared" si="6"/>
        <v>0</v>
      </c>
      <c r="H121" s="58">
        <f t="shared" si="7"/>
        <v>0</v>
      </c>
    </row>
    <row r="122" spans="1:16" s="64" customFormat="1" ht="12.75" customHeight="1">
      <c r="A122" s="155">
        <v>10</v>
      </c>
      <c r="B122" s="185" t="s">
        <v>306</v>
      </c>
      <c r="C122" s="179">
        <v>1</v>
      </c>
      <c r="D122" s="160" t="s">
        <v>235</v>
      </c>
      <c r="E122" s="57"/>
      <c r="F122" s="61">
        <f t="shared" si="3"/>
        <v>0</v>
      </c>
      <c r="G122" s="58">
        <f t="shared" si="6"/>
        <v>0</v>
      </c>
      <c r="H122" s="58">
        <f t="shared" si="7"/>
        <v>0</v>
      </c>
      <c r="I122" s="38"/>
      <c r="J122" s="38"/>
      <c r="K122" s="38"/>
      <c r="L122" s="38"/>
      <c r="M122" s="38"/>
      <c r="N122" s="38"/>
      <c r="O122" s="38"/>
      <c r="P122" s="38"/>
    </row>
    <row r="123" spans="1:8" ht="12.75">
      <c r="A123" s="208"/>
      <c r="B123" s="152"/>
      <c r="C123" s="18"/>
      <c r="D123" s="154"/>
      <c r="E123" s="82"/>
      <c r="F123" s="61">
        <f t="shared" si="3"/>
        <v>0</v>
      </c>
      <c r="G123" s="58">
        <f t="shared" si="6"/>
        <v>0</v>
      </c>
      <c r="H123" s="58">
        <f t="shared" si="7"/>
        <v>0</v>
      </c>
    </row>
    <row r="124" spans="1:8" s="77" customFormat="1" ht="12.75">
      <c r="A124" s="209" t="s">
        <v>25</v>
      </c>
      <c r="B124" s="152" t="s">
        <v>16</v>
      </c>
      <c r="C124" s="18"/>
      <c r="D124" s="154"/>
      <c r="E124" s="57"/>
      <c r="F124" s="61">
        <f t="shared" si="3"/>
        <v>0</v>
      </c>
      <c r="G124" s="58">
        <f t="shared" si="6"/>
        <v>0</v>
      </c>
      <c r="H124" s="58">
        <f t="shared" si="7"/>
        <v>0</v>
      </c>
    </row>
    <row r="125" spans="1:8" s="77" customFormat="1" ht="25.5">
      <c r="A125" s="191">
        <v>1</v>
      </c>
      <c r="B125" s="156" t="s">
        <v>292</v>
      </c>
      <c r="C125" s="32">
        <v>1</v>
      </c>
      <c r="D125" s="158" t="s">
        <v>235</v>
      </c>
      <c r="E125" s="67"/>
      <c r="F125" s="61">
        <f t="shared" si="3"/>
        <v>0</v>
      </c>
      <c r="G125" s="58">
        <f t="shared" si="6"/>
        <v>0</v>
      </c>
      <c r="H125" s="58">
        <f t="shared" si="7"/>
        <v>0</v>
      </c>
    </row>
    <row r="126" spans="1:8" s="77" customFormat="1" ht="12.75">
      <c r="A126" s="191">
        <v>2</v>
      </c>
      <c r="B126" s="156" t="s">
        <v>157</v>
      </c>
      <c r="C126" s="20">
        <v>1</v>
      </c>
      <c r="D126" s="160" t="s">
        <v>235</v>
      </c>
      <c r="E126" s="57"/>
      <c r="F126" s="61">
        <f t="shared" si="3"/>
        <v>0</v>
      </c>
      <c r="G126" s="58">
        <f t="shared" si="6"/>
        <v>0</v>
      </c>
      <c r="H126" s="58">
        <f t="shared" si="7"/>
        <v>0</v>
      </c>
    </row>
    <row r="127" spans="1:10" s="77" customFormat="1" ht="12.75">
      <c r="A127" s="191">
        <v>3</v>
      </c>
      <c r="B127" s="156" t="s">
        <v>262</v>
      </c>
      <c r="C127" s="20">
        <v>1</v>
      </c>
      <c r="D127" s="160" t="s">
        <v>235</v>
      </c>
      <c r="E127" s="57"/>
      <c r="F127" s="61">
        <f t="shared" si="3"/>
        <v>0</v>
      </c>
      <c r="G127" s="58">
        <f t="shared" si="6"/>
        <v>0</v>
      </c>
      <c r="H127" s="58">
        <f t="shared" si="7"/>
        <v>0</v>
      </c>
      <c r="J127" s="78" t="e">
        <f>63*#REF!</f>
        <v>#REF!</v>
      </c>
    </row>
    <row r="128" spans="1:10" s="77" customFormat="1" ht="12.75">
      <c r="A128" s="191">
        <v>4</v>
      </c>
      <c r="B128" s="156" t="s">
        <v>158</v>
      </c>
      <c r="C128" s="18">
        <v>1</v>
      </c>
      <c r="D128" s="160" t="s">
        <v>235</v>
      </c>
      <c r="E128" s="57"/>
      <c r="F128" s="61">
        <f t="shared" si="3"/>
        <v>0</v>
      </c>
      <c r="G128" s="58">
        <f t="shared" si="6"/>
        <v>0</v>
      </c>
      <c r="H128" s="58">
        <f t="shared" si="7"/>
        <v>0</v>
      </c>
      <c r="J128" s="77" t="e">
        <f>+J127*6490.24</f>
        <v>#REF!</v>
      </c>
    </row>
    <row r="129" spans="1:8" s="77" customFormat="1" ht="51">
      <c r="A129" s="191">
        <v>5</v>
      </c>
      <c r="B129" s="210" t="s">
        <v>293</v>
      </c>
      <c r="C129" s="32">
        <v>2633.47</v>
      </c>
      <c r="D129" s="149" t="s">
        <v>30</v>
      </c>
      <c r="E129" s="67"/>
      <c r="F129" s="61">
        <f t="shared" si="3"/>
        <v>0</v>
      </c>
      <c r="G129" s="58">
        <f t="shared" si="6"/>
        <v>0</v>
      </c>
      <c r="H129" s="58">
        <f t="shared" si="7"/>
        <v>0</v>
      </c>
    </row>
    <row r="130" spans="1:8" s="77" customFormat="1" ht="12.75">
      <c r="A130" s="191">
        <v>6</v>
      </c>
      <c r="B130" s="156" t="s">
        <v>294</v>
      </c>
      <c r="C130" s="18">
        <v>1</v>
      </c>
      <c r="D130" s="160" t="s">
        <v>235</v>
      </c>
      <c r="E130" s="57"/>
      <c r="F130" s="61">
        <f t="shared" si="3"/>
        <v>0</v>
      </c>
      <c r="G130" s="58">
        <f t="shared" si="6"/>
        <v>0</v>
      </c>
      <c r="H130" s="58">
        <f t="shared" si="7"/>
        <v>0</v>
      </c>
    </row>
    <row r="131" spans="1:8" s="38" customFormat="1" ht="14.25" customHeight="1">
      <c r="A131" s="191">
        <v>7</v>
      </c>
      <c r="B131" s="211" t="s">
        <v>295</v>
      </c>
      <c r="C131" s="18">
        <v>2</v>
      </c>
      <c r="D131" s="212" t="s">
        <v>339</v>
      </c>
      <c r="E131" s="57"/>
      <c r="F131" s="61">
        <f t="shared" si="3"/>
        <v>0</v>
      </c>
      <c r="G131" s="58">
        <f t="shared" si="6"/>
        <v>0</v>
      </c>
      <c r="H131" s="58">
        <f t="shared" si="7"/>
        <v>0</v>
      </c>
    </row>
    <row r="132" spans="1:8" ht="12.75">
      <c r="A132" s="213"/>
      <c r="B132" s="185"/>
      <c r="C132" s="203"/>
      <c r="D132" s="160"/>
      <c r="E132" s="57"/>
      <c r="F132" s="61">
        <f t="shared" si="3"/>
        <v>0</v>
      </c>
      <c r="G132" s="58">
        <f t="shared" si="6"/>
        <v>0</v>
      </c>
      <c r="H132" s="58">
        <f t="shared" si="7"/>
        <v>0</v>
      </c>
    </row>
    <row r="133" spans="1:8" s="77" customFormat="1" ht="12.75">
      <c r="A133" s="151" t="s">
        <v>25</v>
      </c>
      <c r="B133" s="152" t="s">
        <v>41</v>
      </c>
      <c r="C133" s="4"/>
      <c r="D133" s="154"/>
      <c r="E133" s="6"/>
      <c r="F133" s="61">
        <f t="shared" si="3"/>
        <v>0</v>
      </c>
      <c r="G133" s="58">
        <f t="shared" si="6"/>
        <v>0</v>
      </c>
      <c r="H133" s="58">
        <f t="shared" si="7"/>
        <v>0</v>
      </c>
    </row>
    <row r="134" spans="1:8" s="77" customFormat="1" ht="12.75">
      <c r="A134" s="191">
        <v>1</v>
      </c>
      <c r="B134" s="156" t="s">
        <v>160</v>
      </c>
      <c r="C134" s="18">
        <v>1</v>
      </c>
      <c r="D134" s="160" t="s">
        <v>235</v>
      </c>
      <c r="E134" s="6"/>
      <c r="F134" s="61">
        <f t="shared" si="3"/>
        <v>0</v>
      </c>
      <c r="G134" s="58">
        <f t="shared" si="6"/>
        <v>0</v>
      </c>
      <c r="H134" s="58">
        <f t="shared" si="7"/>
        <v>0</v>
      </c>
    </row>
    <row r="135" spans="1:11" s="77" customFormat="1" ht="25.5" customHeight="1">
      <c r="A135" s="191">
        <v>2</v>
      </c>
      <c r="B135" s="214" t="s">
        <v>161</v>
      </c>
      <c r="C135" s="32">
        <v>1882</v>
      </c>
      <c r="D135" s="149" t="s">
        <v>52</v>
      </c>
      <c r="E135" s="51"/>
      <c r="F135" s="61">
        <f t="shared" si="3"/>
        <v>0</v>
      </c>
      <c r="G135" s="58">
        <f t="shared" si="6"/>
        <v>0</v>
      </c>
      <c r="H135" s="58">
        <f t="shared" si="7"/>
        <v>0</v>
      </c>
      <c r="J135" s="77">
        <f>16*K135</f>
        <v>3398.4</v>
      </c>
      <c r="K135" s="77">
        <f>3*1.18*60</f>
        <v>212.4</v>
      </c>
    </row>
    <row r="136" spans="1:8" s="77" customFormat="1" ht="38.25">
      <c r="A136" s="215">
        <v>3</v>
      </c>
      <c r="B136" s="216" t="s">
        <v>281</v>
      </c>
      <c r="C136" s="217">
        <v>3</v>
      </c>
      <c r="D136" s="184" t="s">
        <v>235</v>
      </c>
      <c r="E136" s="83"/>
      <c r="F136" s="61">
        <f t="shared" si="3"/>
        <v>0</v>
      </c>
      <c r="G136" s="58">
        <f t="shared" si="6"/>
        <v>0</v>
      </c>
      <c r="H136" s="58">
        <f t="shared" si="7"/>
        <v>0</v>
      </c>
    </row>
    <row r="137" spans="1:8" s="77" customFormat="1" ht="38.25">
      <c r="A137" s="191">
        <v>4</v>
      </c>
      <c r="B137" s="156" t="s">
        <v>263</v>
      </c>
      <c r="C137" s="32">
        <v>6</v>
      </c>
      <c r="D137" s="158" t="s">
        <v>235</v>
      </c>
      <c r="E137" s="51"/>
      <c r="F137" s="61">
        <f t="shared" si="3"/>
        <v>0</v>
      </c>
      <c r="G137" s="58">
        <f t="shared" si="6"/>
        <v>0</v>
      </c>
      <c r="H137" s="58">
        <f t="shared" si="7"/>
        <v>0</v>
      </c>
    </row>
    <row r="138" spans="1:8" s="77" customFormat="1" ht="38.25">
      <c r="A138" s="191">
        <v>5</v>
      </c>
      <c r="B138" s="156" t="s">
        <v>296</v>
      </c>
      <c r="C138" s="32">
        <v>6</v>
      </c>
      <c r="D138" s="158" t="s">
        <v>235</v>
      </c>
      <c r="E138" s="51"/>
      <c r="F138" s="61">
        <f t="shared" si="3"/>
        <v>0</v>
      </c>
      <c r="G138" s="58">
        <f t="shared" si="6"/>
        <v>0</v>
      </c>
      <c r="H138" s="58">
        <f t="shared" si="7"/>
        <v>0</v>
      </c>
    </row>
    <row r="139" spans="1:8" s="77" customFormat="1" ht="12.75" customHeight="1">
      <c r="A139" s="191">
        <v>6</v>
      </c>
      <c r="B139" s="156" t="s">
        <v>294</v>
      </c>
      <c r="C139" s="18">
        <v>1</v>
      </c>
      <c r="D139" s="160" t="s">
        <v>235</v>
      </c>
      <c r="E139" s="6"/>
      <c r="F139" s="61">
        <f t="shared" si="3"/>
        <v>0</v>
      </c>
      <c r="G139" s="58">
        <f t="shared" si="6"/>
        <v>0</v>
      </c>
      <c r="H139" s="58">
        <f t="shared" si="7"/>
        <v>0</v>
      </c>
    </row>
    <row r="140" spans="1:8" s="84" customFormat="1" ht="12.75">
      <c r="A140" s="191">
        <v>7</v>
      </c>
      <c r="B140" s="156" t="s">
        <v>297</v>
      </c>
      <c r="C140" s="18">
        <v>2</v>
      </c>
      <c r="D140" s="154" t="s">
        <v>339</v>
      </c>
      <c r="E140" s="6"/>
      <c r="F140" s="61">
        <f t="shared" si="3"/>
        <v>0</v>
      </c>
      <c r="G140" s="58">
        <f t="shared" si="6"/>
        <v>0</v>
      </c>
      <c r="H140" s="58">
        <f t="shared" si="7"/>
        <v>0</v>
      </c>
    </row>
    <row r="141" spans="1:8" s="76" customFormat="1" ht="12.75">
      <c r="A141" s="218"/>
      <c r="B141" s="152"/>
      <c r="C141" s="18"/>
      <c r="D141" s="154"/>
      <c r="E141" s="82"/>
      <c r="F141" s="61">
        <f t="shared" si="3"/>
        <v>0</v>
      </c>
      <c r="G141" s="58">
        <f t="shared" si="6"/>
        <v>0</v>
      </c>
      <c r="H141" s="58">
        <f t="shared" si="7"/>
        <v>0</v>
      </c>
    </row>
    <row r="142" spans="1:8" s="76" customFormat="1" ht="12.75">
      <c r="A142" s="219" t="s">
        <v>26</v>
      </c>
      <c r="B142" s="220" t="s">
        <v>17</v>
      </c>
      <c r="C142" s="18"/>
      <c r="D142" s="154"/>
      <c r="E142" s="57"/>
      <c r="F142" s="61">
        <f t="shared" si="3"/>
        <v>0</v>
      </c>
      <c r="G142" s="58">
        <f t="shared" si="6"/>
        <v>0</v>
      </c>
      <c r="H142" s="58">
        <f t="shared" si="7"/>
        <v>0</v>
      </c>
    </row>
    <row r="143" spans="1:8" s="76" customFormat="1" ht="12.75">
      <c r="A143" s="221">
        <v>1</v>
      </c>
      <c r="B143" s="152" t="s">
        <v>95</v>
      </c>
      <c r="C143" s="18"/>
      <c r="D143" s="154"/>
      <c r="E143" s="57"/>
      <c r="F143" s="61">
        <f t="shared" si="3"/>
        <v>0</v>
      </c>
      <c r="G143" s="58">
        <f t="shared" si="6"/>
        <v>0</v>
      </c>
      <c r="H143" s="58">
        <f t="shared" si="7"/>
        <v>0</v>
      </c>
    </row>
    <row r="144" spans="1:8" s="76" customFormat="1" ht="25.5">
      <c r="A144" s="222">
        <v>1.1</v>
      </c>
      <c r="B144" s="156" t="s">
        <v>264</v>
      </c>
      <c r="C144" s="18">
        <v>9</v>
      </c>
      <c r="D144" s="160" t="s">
        <v>235</v>
      </c>
      <c r="E144" s="57"/>
      <c r="F144" s="61">
        <f t="shared" si="3"/>
        <v>0</v>
      </c>
      <c r="G144" s="58">
        <f t="shared" si="6"/>
        <v>0</v>
      </c>
      <c r="H144" s="58">
        <f t="shared" si="7"/>
        <v>0</v>
      </c>
    </row>
    <row r="145" spans="1:8" s="76" customFormat="1" ht="12.75">
      <c r="A145" s="222">
        <v>1.2</v>
      </c>
      <c r="B145" s="156" t="s">
        <v>298</v>
      </c>
      <c r="C145" s="18">
        <v>9</v>
      </c>
      <c r="D145" s="160" t="s">
        <v>235</v>
      </c>
      <c r="E145" s="6"/>
      <c r="F145" s="61">
        <f t="shared" si="3"/>
        <v>0</v>
      </c>
      <c r="G145" s="58">
        <f t="shared" si="6"/>
        <v>0</v>
      </c>
      <c r="H145" s="58">
        <f t="shared" si="7"/>
        <v>0</v>
      </c>
    </row>
    <row r="146" spans="1:8" s="76" customFormat="1" ht="76.5">
      <c r="A146" s="222">
        <v>1.3</v>
      </c>
      <c r="B146" s="156" t="s">
        <v>356</v>
      </c>
      <c r="C146" s="32">
        <v>9</v>
      </c>
      <c r="D146" s="158" t="s">
        <v>235</v>
      </c>
      <c r="E146" s="51"/>
      <c r="F146" s="61">
        <f t="shared" si="3"/>
        <v>0</v>
      </c>
      <c r="G146" s="58">
        <f t="shared" si="6"/>
        <v>0</v>
      </c>
      <c r="H146" s="58">
        <f t="shared" si="7"/>
        <v>0</v>
      </c>
    </row>
    <row r="147" spans="1:8" s="76" customFormat="1" ht="38.25">
      <c r="A147" s="222">
        <v>1.4</v>
      </c>
      <c r="B147" s="156" t="s">
        <v>357</v>
      </c>
      <c r="C147" s="32">
        <v>9</v>
      </c>
      <c r="D147" s="158" t="s">
        <v>235</v>
      </c>
      <c r="E147" s="67"/>
      <c r="F147" s="61">
        <f aca="true" t="shared" si="8" ref="F147:F210">+E147*C147</f>
        <v>0</v>
      </c>
      <c r="G147" s="58">
        <f t="shared" si="6"/>
        <v>0</v>
      </c>
      <c r="H147" s="58">
        <f t="shared" si="7"/>
        <v>0</v>
      </c>
    </row>
    <row r="148" spans="1:8" s="76" customFormat="1" ht="25.5">
      <c r="A148" s="222">
        <v>1.5</v>
      </c>
      <c r="B148" s="156" t="s">
        <v>164</v>
      </c>
      <c r="C148" s="32">
        <v>9</v>
      </c>
      <c r="D148" s="158" t="s">
        <v>235</v>
      </c>
      <c r="E148" s="67"/>
      <c r="F148" s="61">
        <f t="shared" si="8"/>
        <v>0</v>
      </c>
      <c r="G148" s="58">
        <f t="shared" si="6"/>
        <v>0</v>
      </c>
      <c r="H148" s="58">
        <f t="shared" si="7"/>
        <v>0</v>
      </c>
    </row>
    <row r="149" spans="1:8" s="76" customFormat="1" ht="25.5">
      <c r="A149" s="222">
        <v>1.6</v>
      </c>
      <c r="B149" s="156" t="s">
        <v>165</v>
      </c>
      <c r="C149" s="32">
        <v>9</v>
      </c>
      <c r="D149" s="158" t="s">
        <v>235</v>
      </c>
      <c r="E149" s="67"/>
      <c r="F149" s="61">
        <f t="shared" si="8"/>
        <v>0</v>
      </c>
      <c r="G149" s="58">
        <f t="shared" si="6"/>
        <v>0</v>
      </c>
      <c r="H149" s="58">
        <f t="shared" si="7"/>
        <v>0</v>
      </c>
    </row>
    <row r="150" spans="1:8" s="76" customFormat="1" ht="38.25">
      <c r="A150" s="222">
        <v>1.7</v>
      </c>
      <c r="B150" s="156" t="s">
        <v>273</v>
      </c>
      <c r="C150" s="32">
        <v>1</v>
      </c>
      <c r="D150" s="158" t="s">
        <v>235</v>
      </c>
      <c r="E150" s="67"/>
      <c r="F150" s="61">
        <f t="shared" si="8"/>
        <v>0</v>
      </c>
      <c r="G150" s="58">
        <f t="shared" si="6"/>
        <v>0</v>
      </c>
      <c r="H150" s="58">
        <f t="shared" si="7"/>
        <v>0</v>
      </c>
    </row>
    <row r="151" spans="1:8" s="76" customFormat="1" ht="12.75">
      <c r="A151" s="27"/>
      <c r="B151" s="159"/>
      <c r="C151" s="18"/>
      <c r="D151" s="154"/>
      <c r="E151" s="57"/>
      <c r="F151" s="61">
        <f t="shared" si="8"/>
        <v>0</v>
      </c>
      <c r="G151" s="58">
        <f t="shared" si="6"/>
        <v>0</v>
      </c>
      <c r="H151" s="58">
        <f t="shared" si="7"/>
        <v>0</v>
      </c>
    </row>
    <row r="152" spans="1:8" s="76" customFormat="1" ht="12.75">
      <c r="A152" s="177">
        <v>2</v>
      </c>
      <c r="B152" s="152" t="s">
        <v>33</v>
      </c>
      <c r="C152" s="18"/>
      <c r="D152" s="223"/>
      <c r="E152" s="78"/>
      <c r="F152" s="61">
        <f t="shared" si="8"/>
        <v>0</v>
      </c>
      <c r="G152" s="58">
        <f t="shared" si="6"/>
        <v>0</v>
      </c>
      <c r="H152" s="58">
        <f t="shared" si="7"/>
        <v>0</v>
      </c>
    </row>
    <row r="153" spans="1:8" s="76" customFormat="1" ht="12.75">
      <c r="A153" s="155">
        <f>+A152+0.1</f>
        <v>2.1</v>
      </c>
      <c r="B153" s="156" t="s">
        <v>166</v>
      </c>
      <c r="C153" s="18">
        <v>53.47</v>
      </c>
      <c r="D153" s="223" t="s">
        <v>29</v>
      </c>
      <c r="E153" s="85"/>
      <c r="F153" s="61">
        <f t="shared" si="8"/>
        <v>0</v>
      </c>
      <c r="G153" s="58">
        <f t="shared" si="6"/>
        <v>0</v>
      </c>
      <c r="H153" s="58">
        <f t="shared" si="7"/>
        <v>0</v>
      </c>
    </row>
    <row r="154" spans="1:8" s="76" customFormat="1" ht="25.5">
      <c r="A154" s="155">
        <f>+A153+0.1</f>
        <v>2.2</v>
      </c>
      <c r="B154" s="156" t="s">
        <v>358</v>
      </c>
      <c r="C154" s="18">
        <v>66.84</v>
      </c>
      <c r="D154" s="223" t="s">
        <v>29</v>
      </c>
      <c r="E154" s="85"/>
      <c r="F154" s="61">
        <f t="shared" si="8"/>
        <v>0</v>
      </c>
      <c r="G154" s="58">
        <f t="shared" si="6"/>
        <v>0</v>
      </c>
      <c r="H154" s="58">
        <f t="shared" si="7"/>
        <v>0</v>
      </c>
    </row>
    <row r="155" spans="1:8" s="76" customFormat="1" ht="12.75">
      <c r="A155" s="27"/>
      <c r="B155" s="159"/>
      <c r="C155" s="18"/>
      <c r="D155" s="223"/>
      <c r="E155" s="57"/>
      <c r="F155" s="61">
        <f t="shared" si="8"/>
        <v>0</v>
      </c>
      <c r="G155" s="58">
        <f t="shared" si="6"/>
        <v>0</v>
      </c>
      <c r="H155" s="58">
        <f t="shared" si="7"/>
        <v>0</v>
      </c>
    </row>
    <row r="156" spans="1:8" s="76" customFormat="1" ht="12.75">
      <c r="A156" s="224">
        <v>3</v>
      </c>
      <c r="B156" s="225" t="s">
        <v>23</v>
      </c>
      <c r="C156" s="226"/>
      <c r="D156" s="154"/>
      <c r="E156" s="78"/>
      <c r="F156" s="61">
        <f t="shared" si="8"/>
        <v>0</v>
      </c>
      <c r="G156" s="58">
        <f t="shared" si="6"/>
        <v>0</v>
      </c>
      <c r="H156" s="58">
        <f t="shared" si="7"/>
        <v>0</v>
      </c>
    </row>
    <row r="157" spans="1:8" s="76" customFormat="1" ht="12.75">
      <c r="A157" s="227">
        <f>+A156+0.1</f>
        <v>3.1</v>
      </c>
      <c r="B157" s="156" t="s">
        <v>168</v>
      </c>
      <c r="C157" s="228">
        <v>36.73</v>
      </c>
      <c r="D157" s="229" t="s">
        <v>29</v>
      </c>
      <c r="E157" s="85"/>
      <c r="F157" s="61">
        <f t="shared" si="8"/>
        <v>0</v>
      </c>
      <c r="G157" s="58">
        <f t="shared" si="6"/>
        <v>0</v>
      </c>
      <c r="H157" s="58">
        <f t="shared" si="7"/>
        <v>0</v>
      </c>
    </row>
    <row r="158" spans="1:8" s="76" customFormat="1" ht="12.75">
      <c r="A158" s="227">
        <f>+A157+0.1</f>
        <v>3.2</v>
      </c>
      <c r="B158" s="156" t="s">
        <v>169</v>
      </c>
      <c r="C158" s="228">
        <v>4.14</v>
      </c>
      <c r="D158" s="229" t="s">
        <v>29</v>
      </c>
      <c r="E158" s="85"/>
      <c r="F158" s="61">
        <f t="shared" si="8"/>
        <v>0</v>
      </c>
      <c r="G158" s="58">
        <f t="shared" si="6"/>
        <v>0</v>
      </c>
      <c r="H158" s="58">
        <f t="shared" si="7"/>
        <v>0</v>
      </c>
    </row>
    <row r="159" spans="1:8" s="76" customFormat="1" ht="12.75">
      <c r="A159" s="227">
        <f>+A158+0.1</f>
        <v>3.3000000000000003</v>
      </c>
      <c r="B159" s="156" t="s">
        <v>299</v>
      </c>
      <c r="C159" s="228">
        <v>16.74</v>
      </c>
      <c r="D159" s="229" t="s">
        <v>29</v>
      </c>
      <c r="E159" s="85"/>
      <c r="F159" s="61">
        <f t="shared" si="8"/>
        <v>0</v>
      </c>
      <c r="G159" s="58">
        <f t="shared" si="6"/>
        <v>0</v>
      </c>
      <c r="H159" s="58">
        <f t="shared" si="7"/>
        <v>0</v>
      </c>
    </row>
    <row r="160" spans="1:8" s="76" customFormat="1" ht="12.75">
      <c r="A160" s="227"/>
      <c r="B160" s="230"/>
      <c r="C160" s="226"/>
      <c r="D160" s="229"/>
      <c r="E160" s="78"/>
      <c r="F160" s="61">
        <f t="shared" si="8"/>
        <v>0</v>
      </c>
      <c r="G160" s="58">
        <f t="shared" si="6"/>
        <v>0</v>
      </c>
      <c r="H160" s="58">
        <f t="shared" si="7"/>
        <v>0</v>
      </c>
    </row>
    <row r="161" spans="1:8" s="76" customFormat="1" ht="12.75">
      <c r="A161" s="224">
        <v>4</v>
      </c>
      <c r="B161" s="225" t="s">
        <v>32</v>
      </c>
      <c r="C161" s="226"/>
      <c r="D161" s="229"/>
      <c r="E161" s="78"/>
      <c r="F161" s="61">
        <f t="shared" si="8"/>
        <v>0</v>
      </c>
      <c r="G161" s="58">
        <f t="shared" si="6"/>
        <v>0</v>
      </c>
      <c r="H161" s="58">
        <f t="shared" si="7"/>
        <v>0</v>
      </c>
    </row>
    <row r="162" spans="1:8" s="76" customFormat="1" ht="12.75">
      <c r="A162" s="227">
        <f>+A161+0.1</f>
        <v>4.1</v>
      </c>
      <c r="B162" s="156" t="s">
        <v>168</v>
      </c>
      <c r="C162" s="228">
        <v>36.73</v>
      </c>
      <c r="D162" s="229" t="s">
        <v>29</v>
      </c>
      <c r="E162" s="85"/>
      <c r="F162" s="61">
        <f t="shared" si="8"/>
        <v>0</v>
      </c>
      <c r="G162" s="58">
        <f t="shared" si="6"/>
        <v>0</v>
      </c>
      <c r="H162" s="58">
        <f t="shared" si="7"/>
        <v>0</v>
      </c>
    </row>
    <row r="163" spans="1:8" s="76" customFormat="1" ht="12.75">
      <c r="A163" s="227">
        <f>+A162+0.1</f>
        <v>4.199999999999999</v>
      </c>
      <c r="B163" s="156" t="s">
        <v>169</v>
      </c>
      <c r="C163" s="228">
        <v>4.14</v>
      </c>
      <c r="D163" s="229" t="s">
        <v>29</v>
      </c>
      <c r="E163" s="85"/>
      <c r="F163" s="61">
        <f t="shared" si="8"/>
        <v>0</v>
      </c>
      <c r="G163" s="58">
        <f t="shared" si="6"/>
        <v>0</v>
      </c>
      <c r="H163" s="58">
        <f t="shared" si="7"/>
        <v>0</v>
      </c>
    </row>
    <row r="164" spans="1:8" s="76" customFormat="1" ht="12.75">
      <c r="A164" s="227">
        <f>+A163+0.1</f>
        <v>4.299999999999999</v>
      </c>
      <c r="B164" s="156" t="s">
        <v>299</v>
      </c>
      <c r="C164" s="228">
        <v>16.74</v>
      </c>
      <c r="D164" s="229" t="s">
        <v>29</v>
      </c>
      <c r="E164" s="85"/>
      <c r="F164" s="61">
        <f t="shared" si="8"/>
        <v>0</v>
      </c>
      <c r="G164" s="58">
        <f t="shared" si="6"/>
        <v>0</v>
      </c>
      <c r="H164" s="58">
        <f t="shared" si="7"/>
        <v>0</v>
      </c>
    </row>
    <row r="165" spans="1:8" s="76" customFormat="1" ht="12.75">
      <c r="A165" s="227">
        <v>4.4</v>
      </c>
      <c r="B165" s="231" t="s">
        <v>170</v>
      </c>
      <c r="C165" s="228">
        <v>40.87</v>
      </c>
      <c r="D165" s="229" t="s">
        <v>29</v>
      </c>
      <c r="E165" s="85"/>
      <c r="F165" s="61">
        <f t="shared" si="8"/>
        <v>0</v>
      </c>
      <c r="G165" s="58">
        <f t="shared" si="6"/>
        <v>0</v>
      </c>
      <c r="H165" s="58">
        <f t="shared" si="7"/>
        <v>0</v>
      </c>
    </row>
    <row r="166" spans="1:8" s="76" customFormat="1" ht="12.75">
      <c r="A166" s="27"/>
      <c r="B166" s="159"/>
      <c r="C166" s="18"/>
      <c r="D166" s="154"/>
      <c r="E166" s="57"/>
      <c r="F166" s="61">
        <f t="shared" si="8"/>
        <v>0</v>
      </c>
      <c r="G166" s="58">
        <f t="shared" si="6"/>
        <v>0</v>
      </c>
      <c r="H166" s="58">
        <f t="shared" si="7"/>
        <v>0</v>
      </c>
    </row>
    <row r="167" spans="1:8" s="76" customFormat="1" ht="12.75">
      <c r="A167" s="27">
        <v>5</v>
      </c>
      <c r="B167" s="231" t="s">
        <v>265</v>
      </c>
      <c r="C167" s="18">
        <v>1</v>
      </c>
      <c r="D167" s="160" t="s">
        <v>235</v>
      </c>
      <c r="E167" s="57"/>
      <c r="F167" s="61">
        <f t="shared" si="8"/>
        <v>0</v>
      </c>
      <c r="G167" s="58">
        <f t="shared" si="6"/>
        <v>0</v>
      </c>
      <c r="H167" s="58">
        <f t="shared" si="7"/>
        <v>0</v>
      </c>
    </row>
    <row r="168" spans="1:8" s="76" customFormat="1" ht="12.75">
      <c r="A168" s="27"/>
      <c r="B168" s="159"/>
      <c r="C168" s="18"/>
      <c r="D168" s="154"/>
      <c r="E168" s="57"/>
      <c r="F168" s="61">
        <f t="shared" si="8"/>
        <v>0</v>
      </c>
      <c r="G168" s="58">
        <f t="shared" si="6"/>
        <v>0</v>
      </c>
      <c r="H168" s="58">
        <f t="shared" si="7"/>
        <v>0</v>
      </c>
    </row>
    <row r="169" spans="1:11" s="76" customFormat="1" ht="12.75">
      <c r="A169" s="177">
        <v>6</v>
      </c>
      <c r="B169" s="152" t="s">
        <v>44</v>
      </c>
      <c r="C169" s="18"/>
      <c r="D169" s="154"/>
      <c r="E169" s="57"/>
      <c r="F169" s="61">
        <f t="shared" si="8"/>
        <v>0</v>
      </c>
      <c r="G169" s="58">
        <f t="shared" si="6"/>
        <v>0</v>
      </c>
      <c r="H169" s="58">
        <f t="shared" si="7"/>
        <v>0</v>
      </c>
      <c r="J169" s="76">
        <f>(3*1200)*1.03</f>
        <v>3708</v>
      </c>
      <c r="K169" s="76">
        <f>+J169/7</f>
        <v>529.7142857142857</v>
      </c>
    </row>
    <row r="170" spans="1:10" s="76" customFormat="1" ht="12.75">
      <c r="A170" s="27">
        <v>6.1</v>
      </c>
      <c r="B170" s="156" t="s">
        <v>171</v>
      </c>
      <c r="C170" s="18">
        <v>7</v>
      </c>
      <c r="D170" s="229" t="s">
        <v>29</v>
      </c>
      <c r="E170" s="57"/>
      <c r="F170" s="61">
        <f t="shared" si="8"/>
        <v>0</v>
      </c>
      <c r="G170" s="58">
        <f t="shared" si="6"/>
        <v>0</v>
      </c>
      <c r="H170" s="58">
        <f t="shared" si="7"/>
        <v>0</v>
      </c>
      <c r="J170" s="76">
        <f>+(2*1500)*1.03</f>
        <v>3090</v>
      </c>
    </row>
    <row r="171" spans="1:8" s="76" customFormat="1" ht="12.75">
      <c r="A171" s="27">
        <v>6.2</v>
      </c>
      <c r="B171" s="156" t="s">
        <v>172</v>
      </c>
      <c r="C171" s="18">
        <v>1</v>
      </c>
      <c r="D171" s="160" t="s">
        <v>235</v>
      </c>
      <c r="E171" s="57"/>
      <c r="F171" s="61">
        <f t="shared" si="8"/>
        <v>0</v>
      </c>
      <c r="G171" s="58">
        <f t="shared" si="6"/>
        <v>0</v>
      </c>
      <c r="H171" s="58">
        <f t="shared" si="7"/>
        <v>0</v>
      </c>
    </row>
    <row r="172" spans="1:8" s="76" customFormat="1" ht="25.5">
      <c r="A172" s="232">
        <v>6.3</v>
      </c>
      <c r="B172" s="216" t="s">
        <v>167</v>
      </c>
      <c r="C172" s="30">
        <v>1</v>
      </c>
      <c r="D172" s="195" t="s">
        <v>235</v>
      </c>
      <c r="E172" s="86"/>
      <c r="F172" s="61">
        <f t="shared" si="8"/>
        <v>0</v>
      </c>
      <c r="G172" s="58">
        <f aca="true" t="shared" si="9" ref="G172:G235">+C173*E173</f>
        <v>0</v>
      </c>
      <c r="H172" s="58">
        <f aca="true" t="shared" si="10" ref="H172:H235">+F173-G172</f>
        <v>0</v>
      </c>
    </row>
    <row r="173" spans="1:11" s="76" customFormat="1" ht="12.75">
      <c r="A173" s="27"/>
      <c r="B173" s="159"/>
      <c r="C173" s="18"/>
      <c r="D173" s="154"/>
      <c r="E173" s="57"/>
      <c r="F173" s="61">
        <f t="shared" si="8"/>
        <v>0</v>
      </c>
      <c r="G173" s="58">
        <f t="shared" si="9"/>
        <v>0</v>
      </c>
      <c r="H173" s="58">
        <f t="shared" si="10"/>
        <v>0</v>
      </c>
      <c r="K173" s="76">
        <f>7*1.2</f>
        <v>8.4</v>
      </c>
    </row>
    <row r="174" spans="1:11" s="76" customFormat="1" ht="12.75">
      <c r="A174" s="186" t="s">
        <v>75</v>
      </c>
      <c r="B174" s="152" t="s">
        <v>76</v>
      </c>
      <c r="C174" s="18"/>
      <c r="D174" s="154"/>
      <c r="E174" s="57"/>
      <c r="F174" s="61">
        <f t="shared" si="8"/>
        <v>0</v>
      </c>
      <c r="G174" s="58">
        <f t="shared" si="9"/>
        <v>0</v>
      </c>
      <c r="H174" s="58">
        <f t="shared" si="10"/>
        <v>0</v>
      </c>
      <c r="J174" s="87">
        <v>47.8</v>
      </c>
      <c r="K174" s="76" t="s">
        <v>338</v>
      </c>
    </row>
    <row r="175" spans="1:8" s="80" customFormat="1" ht="89.25">
      <c r="A175" s="27">
        <v>1</v>
      </c>
      <c r="B175" s="156" t="s">
        <v>359</v>
      </c>
      <c r="C175" s="32">
        <v>1</v>
      </c>
      <c r="D175" s="158" t="s">
        <v>235</v>
      </c>
      <c r="E175" s="67"/>
      <c r="F175" s="61">
        <f t="shared" si="8"/>
        <v>0</v>
      </c>
      <c r="G175" s="58">
        <f t="shared" si="9"/>
        <v>0</v>
      </c>
      <c r="H175" s="58">
        <f t="shared" si="10"/>
        <v>0</v>
      </c>
    </row>
    <row r="176" spans="1:11" s="80" customFormat="1" ht="25.5">
      <c r="A176" s="27">
        <v>2</v>
      </c>
      <c r="B176" s="156" t="s">
        <v>337</v>
      </c>
      <c r="C176" s="18">
        <v>12</v>
      </c>
      <c r="D176" s="154" t="s">
        <v>79</v>
      </c>
      <c r="E176" s="57"/>
      <c r="F176" s="61">
        <f t="shared" si="8"/>
        <v>0</v>
      </c>
      <c r="G176" s="58">
        <f t="shared" si="9"/>
        <v>0</v>
      </c>
      <c r="H176" s="58">
        <f t="shared" si="10"/>
        <v>0</v>
      </c>
      <c r="K176" s="80">
        <f>7.5/2.1</f>
        <v>3.571428571428571</v>
      </c>
    </row>
    <row r="177" spans="1:8" s="80" customFormat="1" ht="51">
      <c r="A177" s="27">
        <v>3</v>
      </c>
      <c r="B177" s="233" t="s">
        <v>360</v>
      </c>
      <c r="C177" s="32">
        <v>15.8</v>
      </c>
      <c r="D177" s="149" t="s">
        <v>10</v>
      </c>
      <c r="E177" s="67"/>
      <c r="F177" s="61">
        <f t="shared" si="8"/>
        <v>0</v>
      </c>
      <c r="G177" s="58">
        <f t="shared" si="9"/>
        <v>0</v>
      </c>
      <c r="H177" s="58">
        <f t="shared" si="10"/>
        <v>0</v>
      </c>
    </row>
    <row r="178" spans="1:11" s="80" customFormat="1" ht="38.25">
      <c r="A178" s="27">
        <v>4</v>
      </c>
      <c r="B178" s="156" t="s">
        <v>266</v>
      </c>
      <c r="C178" s="18">
        <v>3</v>
      </c>
      <c r="D178" s="160" t="s">
        <v>235</v>
      </c>
      <c r="E178" s="57"/>
      <c r="F178" s="61">
        <f t="shared" si="8"/>
        <v>0</v>
      </c>
      <c r="G178" s="58">
        <f t="shared" si="9"/>
        <v>0</v>
      </c>
      <c r="H178" s="58">
        <f t="shared" si="10"/>
        <v>0</v>
      </c>
      <c r="K178" s="80">
        <f>7*7.5</f>
        <v>52.5</v>
      </c>
    </row>
    <row r="179" spans="1:8" s="80" customFormat="1" ht="12.75">
      <c r="A179" s="27">
        <v>5</v>
      </c>
      <c r="B179" s="156" t="s">
        <v>302</v>
      </c>
      <c r="C179" s="18">
        <v>1</v>
      </c>
      <c r="D179" s="160" t="s">
        <v>51</v>
      </c>
      <c r="E179" s="57"/>
      <c r="F179" s="61">
        <f t="shared" si="8"/>
        <v>0</v>
      </c>
      <c r="G179" s="58">
        <f t="shared" si="9"/>
        <v>0</v>
      </c>
      <c r="H179" s="58">
        <f t="shared" si="10"/>
        <v>0</v>
      </c>
    </row>
    <row r="180" spans="1:8" s="80" customFormat="1" ht="12.75">
      <c r="A180" s="27"/>
      <c r="B180" s="156"/>
      <c r="C180" s="18"/>
      <c r="D180" s="160"/>
      <c r="E180" s="57"/>
      <c r="F180" s="61">
        <f t="shared" si="8"/>
        <v>0</v>
      </c>
      <c r="G180" s="58">
        <f t="shared" si="9"/>
        <v>0</v>
      </c>
      <c r="H180" s="58">
        <f t="shared" si="10"/>
        <v>0</v>
      </c>
    </row>
    <row r="181" spans="1:8" s="80" customFormat="1" ht="12.75">
      <c r="A181" s="11" t="s">
        <v>27</v>
      </c>
      <c r="B181" s="234" t="s">
        <v>104</v>
      </c>
      <c r="C181" s="235"/>
      <c r="D181" s="236"/>
      <c r="E181" s="88"/>
      <c r="F181" s="61">
        <f t="shared" si="8"/>
        <v>0</v>
      </c>
      <c r="G181" s="58">
        <f t="shared" si="9"/>
        <v>0</v>
      </c>
      <c r="H181" s="58">
        <f t="shared" si="10"/>
        <v>0</v>
      </c>
    </row>
    <row r="182" spans="1:8" s="80" customFormat="1" ht="12.75">
      <c r="A182" s="12"/>
      <c r="B182" s="237"/>
      <c r="C182" s="238"/>
      <c r="D182" s="239"/>
      <c r="E182" s="89"/>
      <c r="F182" s="61">
        <f t="shared" si="8"/>
        <v>0</v>
      </c>
      <c r="G182" s="58">
        <f t="shared" si="9"/>
        <v>0</v>
      </c>
      <c r="H182" s="58">
        <f t="shared" si="10"/>
        <v>0</v>
      </c>
    </row>
    <row r="183" spans="1:8" s="80" customFormat="1" ht="12.75">
      <c r="A183" s="12">
        <v>1</v>
      </c>
      <c r="B183" s="240" t="s">
        <v>173</v>
      </c>
      <c r="C183" s="238">
        <v>1</v>
      </c>
      <c r="D183" s="160" t="s">
        <v>235</v>
      </c>
      <c r="E183" s="89"/>
      <c r="F183" s="61">
        <f t="shared" si="8"/>
        <v>0</v>
      </c>
      <c r="G183" s="58">
        <f t="shared" si="9"/>
        <v>0</v>
      </c>
      <c r="H183" s="58">
        <f t="shared" si="10"/>
        <v>0</v>
      </c>
    </row>
    <row r="184" spans="1:8" s="80" customFormat="1" ht="12.75">
      <c r="A184" s="21"/>
      <c r="B184" s="241"/>
      <c r="C184" s="242"/>
      <c r="D184" s="239"/>
      <c r="E184" s="89"/>
      <c r="F184" s="61">
        <f t="shared" si="8"/>
        <v>0</v>
      </c>
      <c r="G184" s="58">
        <f t="shared" si="9"/>
        <v>0</v>
      </c>
      <c r="H184" s="58">
        <f t="shared" si="10"/>
        <v>0</v>
      </c>
    </row>
    <row r="185" spans="1:8" s="80" customFormat="1" ht="12.75">
      <c r="A185" s="21">
        <v>2</v>
      </c>
      <c r="B185" s="243" t="s">
        <v>105</v>
      </c>
      <c r="C185" s="242"/>
      <c r="D185" s="239"/>
      <c r="E185" s="89"/>
      <c r="F185" s="61">
        <f t="shared" si="8"/>
        <v>0</v>
      </c>
      <c r="G185" s="58">
        <f t="shared" si="9"/>
        <v>0</v>
      </c>
      <c r="H185" s="58">
        <f t="shared" si="10"/>
        <v>0</v>
      </c>
    </row>
    <row r="186" spans="1:8" s="80" customFormat="1" ht="12.75">
      <c r="A186" s="21">
        <v>2.1</v>
      </c>
      <c r="B186" s="211" t="s">
        <v>174</v>
      </c>
      <c r="C186" s="242">
        <v>13.72</v>
      </c>
      <c r="D186" s="239" t="s">
        <v>29</v>
      </c>
      <c r="E186" s="89"/>
      <c r="F186" s="61">
        <f t="shared" si="8"/>
        <v>0</v>
      </c>
      <c r="G186" s="58">
        <f t="shared" si="9"/>
        <v>0</v>
      </c>
      <c r="H186" s="58">
        <f t="shared" si="10"/>
        <v>0</v>
      </c>
    </row>
    <row r="187" spans="1:8" s="80" customFormat="1" ht="12.75">
      <c r="A187" s="21">
        <v>2.2</v>
      </c>
      <c r="B187" s="156" t="s">
        <v>175</v>
      </c>
      <c r="C187" s="242">
        <v>8.82</v>
      </c>
      <c r="D187" s="239" t="s">
        <v>29</v>
      </c>
      <c r="E187" s="89"/>
      <c r="F187" s="61">
        <f t="shared" si="8"/>
        <v>0</v>
      </c>
      <c r="G187" s="58">
        <f t="shared" si="9"/>
        <v>0</v>
      </c>
      <c r="H187" s="58">
        <f t="shared" si="10"/>
        <v>0</v>
      </c>
    </row>
    <row r="188" spans="1:8" s="80" customFormat="1" ht="12.75">
      <c r="A188" s="21">
        <v>2.3</v>
      </c>
      <c r="B188" s="211" t="s">
        <v>176</v>
      </c>
      <c r="C188" s="242">
        <v>5.88</v>
      </c>
      <c r="D188" s="239" t="s">
        <v>29</v>
      </c>
      <c r="E188" s="89"/>
      <c r="F188" s="61">
        <f t="shared" si="8"/>
        <v>0</v>
      </c>
      <c r="G188" s="58">
        <f t="shared" si="9"/>
        <v>0</v>
      </c>
      <c r="H188" s="58">
        <f t="shared" si="10"/>
        <v>0</v>
      </c>
    </row>
    <row r="189" spans="1:8" s="80" customFormat="1" ht="12.75">
      <c r="A189" s="21"/>
      <c r="B189" s="243"/>
      <c r="C189" s="242"/>
      <c r="D189" s="239"/>
      <c r="E189" s="89"/>
      <c r="F189" s="61">
        <f t="shared" si="8"/>
        <v>0</v>
      </c>
      <c r="G189" s="58">
        <f t="shared" si="9"/>
        <v>0</v>
      </c>
      <c r="H189" s="58">
        <f t="shared" si="10"/>
        <v>0</v>
      </c>
    </row>
    <row r="190" spans="1:8" s="80" customFormat="1" ht="12.75">
      <c r="A190" s="22">
        <v>3</v>
      </c>
      <c r="B190" s="244" t="s">
        <v>106</v>
      </c>
      <c r="C190" s="242"/>
      <c r="D190" s="239"/>
      <c r="E190" s="89"/>
      <c r="F190" s="61">
        <f t="shared" si="8"/>
        <v>0</v>
      </c>
      <c r="G190" s="58">
        <f t="shared" si="9"/>
        <v>0</v>
      </c>
      <c r="H190" s="58">
        <f t="shared" si="10"/>
        <v>0</v>
      </c>
    </row>
    <row r="191" spans="1:8" s="80" customFormat="1" ht="12.75">
      <c r="A191" s="21">
        <v>3.1</v>
      </c>
      <c r="B191" s="211" t="s">
        <v>177</v>
      </c>
      <c r="C191" s="242">
        <v>1.41</v>
      </c>
      <c r="D191" s="239" t="s">
        <v>29</v>
      </c>
      <c r="E191" s="89"/>
      <c r="F191" s="61">
        <f t="shared" si="8"/>
        <v>0</v>
      </c>
      <c r="G191" s="58">
        <f t="shared" si="9"/>
        <v>0</v>
      </c>
      <c r="H191" s="58">
        <f t="shared" si="10"/>
        <v>0</v>
      </c>
    </row>
    <row r="192" spans="1:8" s="80" customFormat="1" ht="12.75">
      <c r="A192" s="21">
        <v>3.2</v>
      </c>
      <c r="B192" s="211" t="s">
        <v>178</v>
      </c>
      <c r="C192" s="245">
        <v>3.02</v>
      </c>
      <c r="D192" s="239" t="s">
        <v>29</v>
      </c>
      <c r="E192" s="90"/>
      <c r="F192" s="61">
        <f t="shared" si="8"/>
        <v>0</v>
      </c>
      <c r="G192" s="58">
        <f t="shared" si="9"/>
        <v>0</v>
      </c>
      <c r="H192" s="58">
        <f t="shared" si="10"/>
        <v>0</v>
      </c>
    </row>
    <row r="193" spans="1:8" s="80" customFormat="1" ht="12.75">
      <c r="A193" s="21">
        <v>3.3</v>
      </c>
      <c r="B193" s="210" t="s">
        <v>314</v>
      </c>
      <c r="C193" s="245">
        <v>0.66</v>
      </c>
      <c r="D193" s="239" t="s">
        <v>29</v>
      </c>
      <c r="E193" s="90"/>
      <c r="F193" s="61">
        <f t="shared" si="8"/>
        <v>0</v>
      </c>
      <c r="G193" s="58">
        <f t="shared" si="9"/>
        <v>0</v>
      </c>
      <c r="H193" s="58">
        <f t="shared" si="10"/>
        <v>0</v>
      </c>
    </row>
    <row r="194" spans="1:8" s="80" customFormat="1" ht="12.75">
      <c r="A194" s="21">
        <v>3.4</v>
      </c>
      <c r="B194" s="210" t="s">
        <v>179</v>
      </c>
      <c r="C194" s="245">
        <v>1.32</v>
      </c>
      <c r="D194" s="239" t="s">
        <v>29</v>
      </c>
      <c r="E194" s="90"/>
      <c r="F194" s="61">
        <f t="shared" si="8"/>
        <v>0</v>
      </c>
      <c r="G194" s="58">
        <f t="shared" si="9"/>
        <v>0</v>
      </c>
      <c r="H194" s="58">
        <f t="shared" si="10"/>
        <v>0</v>
      </c>
    </row>
    <row r="195" spans="1:8" s="80" customFormat="1" ht="12.75">
      <c r="A195" s="21">
        <v>3.5</v>
      </c>
      <c r="B195" s="156" t="s">
        <v>180</v>
      </c>
      <c r="C195" s="245">
        <v>0.59</v>
      </c>
      <c r="D195" s="239" t="s">
        <v>29</v>
      </c>
      <c r="E195" s="90"/>
      <c r="F195" s="61">
        <f t="shared" si="8"/>
        <v>0</v>
      </c>
      <c r="G195" s="58">
        <f t="shared" si="9"/>
        <v>0</v>
      </c>
      <c r="H195" s="58">
        <f t="shared" si="10"/>
        <v>0</v>
      </c>
    </row>
    <row r="196" spans="1:8" s="80" customFormat="1" ht="12.75">
      <c r="A196" s="21">
        <v>3.6</v>
      </c>
      <c r="B196" s="156" t="s">
        <v>181</v>
      </c>
      <c r="C196" s="245">
        <v>0.42</v>
      </c>
      <c r="D196" s="239" t="s">
        <v>29</v>
      </c>
      <c r="E196" s="90"/>
      <c r="F196" s="61">
        <f t="shared" si="8"/>
        <v>0</v>
      </c>
      <c r="G196" s="58">
        <f t="shared" si="9"/>
        <v>0</v>
      </c>
      <c r="H196" s="58">
        <f t="shared" si="10"/>
        <v>0</v>
      </c>
    </row>
    <row r="197" spans="1:8" s="80" customFormat="1" ht="12.75">
      <c r="A197" s="21">
        <v>3.7</v>
      </c>
      <c r="B197" s="156" t="s">
        <v>182</v>
      </c>
      <c r="C197" s="245">
        <v>1.25</v>
      </c>
      <c r="D197" s="239" t="s">
        <v>29</v>
      </c>
      <c r="E197" s="90"/>
      <c r="F197" s="61">
        <f t="shared" si="8"/>
        <v>0</v>
      </c>
      <c r="G197" s="58">
        <f t="shared" si="9"/>
        <v>0</v>
      </c>
      <c r="H197" s="58">
        <f t="shared" si="10"/>
        <v>0</v>
      </c>
    </row>
    <row r="198" spans="1:8" s="80" customFormat="1" ht="12.75">
      <c r="A198" s="21">
        <v>3.8</v>
      </c>
      <c r="B198" s="156" t="s">
        <v>183</v>
      </c>
      <c r="C198" s="245">
        <v>0.32</v>
      </c>
      <c r="D198" s="239" t="s">
        <v>29</v>
      </c>
      <c r="E198" s="90"/>
      <c r="F198" s="61">
        <f t="shared" si="8"/>
        <v>0</v>
      </c>
      <c r="G198" s="58">
        <f t="shared" si="9"/>
        <v>0</v>
      </c>
      <c r="H198" s="58">
        <f t="shared" si="10"/>
        <v>0</v>
      </c>
    </row>
    <row r="199" spans="1:8" s="80" customFormat="1" ht="12.75">
      <c r="A199" s="21">
        <v>3.9</v>
      </c>
      <c r="B199" s="156" t="s">
        <v>184</v>
      </c>
      <c r="C199" s="242">
        <v>2.3</v>
      </c>
      <c r="D199" s="239" t="s">
        <v>29</v>
      </c>
      <c r="E199" s="89"/>
      <c r="F199" s="61">
        <f t="shared" si="8"/>
        <v>0</v>
      </c>
      <c r="G199" s="58">
        <f t="shared" si="9"/>
        <v>0</v>
      </c>
      <c r="H199" s="58">
        <f t="shared" si="10"/>
        <v>0</v>
      </c>
    </row>
    <row r="200" spans="1:8" s="80" customFormat="1" ht="15.75" customHeight="1">
      <c r="A200" s="23">
        <v>3.1</v>
      </c>
      <c r="B200" s="156" t="s">
        <v>315</v>
      </c>
      <c r="C200" s="242">
        <v>2.98</v>
      </c>
      <c r="D200" s="239" t="s">
        <v>29</v>
      </c>
      <c r="E200" s="89"/>
      <c r="F200" s="61">
        <f t="shared" si="8"/>
        <v>0</v>
      </c>
      <c r="G200" s="58">
        <f t="shared" si="9"/>
        <v>0</v>
      </c>
      <c r="H200" s="58">
        <f t="shared" si="10"/>
        <v>0</v>
      </c>
    </row>
    <row r="201" spans="1:8" s="80" customFormat="1" ht="12.75">
      <c r="A201" s="23">
        <v>3.11</v>
      </c>
      <c r="B201" s="156" t="s">
        <v>316</v>
      </c>
      <c r="C201" s="242">
        <v>0.71</v>
      </c>
      <c r="D201" s="239" t="s">
        <v>29</v>
      </c>
      <c r="E201" s="89"/>
      <c r="F201" s="61">
        <f t="shared" si="8"/>
        <v>0</v>
      </c>
      <c r="G201" s="58">
        <f t="shared" si="9"/>
        <v>0</v>
      </c>
      <c r="H201" s="58">
        <f t="shared" si="10"/>
        <v>0</v>
      </c>
    </row>
    <row r="202" spans="1:8" s="80" customFormat="1" ht="12.75">
      <c r="A202" s="21"/>
      <c r="B202" s="246"/>
      <c r="C202" s="242"/>
      <c r="D202" s="239"/>
      <c r="E202" s="89"/>
      <c r="F202" s="61">
        <f t="shared" si="8"/>
        <v>0</v>
      </c>
      <c r="G202" s="58">
        <f t="shared" si="9"/>
        <v>0</v>
      </c>
      <c r="H202" s="58">
        <f t="shared" si="10"/>
        <v>0</v>
      </c>
    </row>
    <row r="203" spans="1:8" s="80" customFormat="1" ht="12.75">
      <c r="A203" s="22">
        <v>4</v>
      </c>
      <c r="B203" s="247" t="s">
        <v>107</v>
      </c>
      <c r="C203" s="242"/>
      <c r="D203" s="239"/>
      <c r="E203" s="89"/>
      <c r="F203" s="61">
        <f t="shared" si="8"/>
        <v>0</v>
      </c>
      <c r="G203" s="58">
        <f t="shared" si="9"/>
        <v>0</v>
      </c>
      <c r="H203" s="58">
        <f t="shared" si="10"/>
        <v>0</v>
      </c>
    </row>
    <row r="204" spans="1:8" s="80" customFormat="1" ht="12.75">
      <c r="A204" s="21">
        <v>4.1</v>
      </c>
      <c r="B204" s="211" t="s">
        <v>185</v>
      </c>
      <c r="C204" s="242">
        <v>15.23</v>
      </c>
      <c r="D204" s="239" t="s">
        <v>28</v>
      </c>
      <c r="E204" s="89"/>
      <c r="F204" s="61">
        <f t="shared" si="8"/>
        <v>0</v>
      </c>
      <c r="G204" s="58">
        <f t="shared" si="9"/>
        <v>0</v>
      </c>
      <c r="H204" s="58">
        <f t="shared" si="10"/>
        <v>0</v>
      </c>
    </row>
    <row r="205" spans="1:8" s="80" customFormat="1" ht="12.75">
      <c r="A205" s="21">
        <v>4.2</v>
      </c>
      <c r="B205" s="211" t="s">
        <v>186</v>
      </c>
      <c r="C205" s="242">
        <v>16.8</v>
      </c>
      <c r="D205" s="239" t="s">
        <v>28</v>
      </c>
      <c r="E205" s="89"/>
      <c r="F205" s="61">
        <f t="shared" si="8"/>
        <v>0</v>
      </c>
      <c r="G205" s="58">
        <f t="shared" si="9"/>
        <v>0</v>
      </c>
      <c r="H205" s="58">
        <f t="shared" si="10"/>
        <v>0</v>
      </c>
    </row>
    <row r="206" spans="1:8" s="80" customFormat="1" ht="12.75">
      <c r="A206" s="21">
        <v>4.3</v>
      </c>
      <c r="B206" s="211" t="s">
        <v>187</v>
      </c>
      <c r="C206" s="242">
        <v>19.4</v>
      </c>
      <c r="D206" s="239" t="s">
        <v>10</v>
      </c>
      <c r="E206" s="89"/>
      <c r="F206" s="61">
        <f t="shared" si="8"/>
        <v>0</v>
      </c>
      <c r="G206" s="58">
        <f t="shared" si="9"/>
        <v>0</v>
      </c>
      <c r="H206" s="58">
        <f t="shared" si="10"/>
        <v>0</v>
      </c>
    </row>
    <row r="207" spans="1:8" s="80" customFormat="1" ht="12.75">
      <c r="A207" s="12"/>
      <c r="B207" s="241"/>
      <c r="C207" s="248"/>
      <c r="D207" s="239"/>
      <c r="E207" s="89"/>
      <c r="F207" s="61">
        <f t="shared" si="8"/>
        <v>0</v>
      </c>
      <c r="G207" s="58">
        <f t="shared" si="9"/>
        <v>0</v>
      </c>
      <c r="H207" s="58">
        <f t="shared" si="10"/>
        <v>0</v>
      </c>
    </row>
    <row r="208" spans="1:8" s="80" customFormat="1" ht="12.75">
      <c r="A208" s="11">
        <v>5</v>
      </c>
      <c r="B208" s="247" t="s">
        <v>108</v>
      </c>
      <c r="C208" s="242"/>
      <c r="D208" s="239"/>
      <c r="E208" s="89"/>
      <c r="F208" s="61">
        <f t="shared" si="8"/>
        <v>0</v>
      </c>
      <c r="G208" s="58">
        <f t="shared" si="9"/>
        <v>0</v>
      </c>
      <c r="H208" s="58">
        <f t="shared" si="10"/>
        <v>0</v>
      </c>
    </row>
    <row r="209" spans="1:8" s="80" customFormat="1" ht="12.75">
      <c r="A209" s="21">
        <v>5.1</v>
      </c>
      <c r="B209" s="211" t="s">
        <v>189</v>
      </c>
      <c r="C209" s="242">
        <v>25.92</v>
      </c>
      <c r="D209" s="239" t="s">
        <v>28</v>
      </c>
      <c r="E209" s="89"/>
      <c r="F209" s="61">
        <f t="shared" si="8"/>
        <v>0</v>
      </c>
      <c r="G209" s="58">
        <f t="shared" si="9"/>
        <v>0</v>
      </c>
      <c r="H209" s="58">
        <f t="shared" si="10"/>
        <v>0</v>
      </c>
    </row>
    <row r="210" spans="1:8" s="80" customFormat="1" ht="12.75">
      <c r="A210" s="21">
        <v>5.2</v>
      </c>
      <c r="B210" s="211" t="s">
        <v>190</v>
      </c>
      <c r="C210" s="242">
        <v>24.67</v>
      </c>
      <c r="D210" s="239" t="s">
        <v>28</v>
      </c>
      <c r="E210" s="89"/>
      <c r="F210" s="61">
        <f t="shared" si="8"/>
        <v>0</v>
      </c>
      <c r="G210" s="58">
        <f t="shared" si="9"/>
        <v>0</v>
      </c>
      <c r="H210" s="58">
        <f t="shared" si="10"/>
        <v>0</v>
      </c>
    </row>
    <row r="211" spans="1:8" s="80" customFormat="1" ht="12.75">
      <c r="A211" s="21">
        <v>5.3</v>
      </c>
      <c r="B211" s="211" t="s">
        <v>191</v>
      </c>
      <c r="C211" s="242">
        <v>19.4</v>
      </c>
      <c r="D211" s="239" t="s">
        <v>28</v>
      </c>
      <c r="E211" s="89"/>
      <c r="F211" s="61">
        <f aca="true" t="shared" si="11" ref="F211:F274">+E211*C211</f>
        <v>0</v>
      </c>
      <c r="G211" s="58">
        <f t="shared" si="9"/>
        <v>0</v>
      </c>
      <c r="H211" s="58">
        <f t="shared" si="10"/>
        <v>0</v>
      </c>
    </row>
    <row r="212" spans="1:8" s="80" customFormat="1" ht="12.75">
      <c r="A212" s="21">
        <v>5.4</v>
      </c>
      <c r="B212" s="211" t="s">
        <v>192</v>
      </c>
      <c r="C212" s="242">
        <v>21.89</v>
      </c>
      <c r="D212" s="239" t="s">
        <v>28</v>
      </c>
      <c r="E212" s="89"/>
      <c r="F212" s="61">
        <f t="shared" si="11"/>
        <v>0</v>
      </c>
      <c r="G212" s="58">
        <f t="shared" si="9"/>
        <v>0</v>
      </c>
      <c r="H212" s="58">
        <f t="shared" si="10"/>
        <v>0</v>
      </c>
    </row>
    <row r="213" spans="1:8" s="80" customFormat="1" ht="12.75">
      <c r="A213" s="21">
        <v>5.5</v>
      </c>
      <c r="B213" s="211" t="s">
        <v>193</v>
      </c>
      <c r="C213" s="242">
        <v>118</v>
      </c>
      <c r="D213" s="239" t="s">
        <v>10</v>
      </c>
      <c r="E213" s="89"/>
      <c r="F213" s="61">
        <f t="shared" si="11"/>
        <v>0</v>
      </c>
      <c r="G213" s="58">
        <f t="shared" si="9"/>
        <v>0</v>
      </c>
      <c r="H213" s="58">
        <f t="shared" si="10"/>
        <v>0</v>
      </c>
    </row>
    <row r="214" spans="1:8" s="80" customFormat="1" ht="12.75">
      <c r="A214" s="21">
        <v>5.6</v>
      </c>
      <c r="B214" s="156" t="s">
        <v>188</v>
      </c>
      <c r="C214" s="242">
        <v>18.8</v>
      </c>
      <c r="D214" s="239" t="s">
        <v>10</v>
      </c>
      <c r="E214" s="89"/>
      <c r="F214" s="61">
        <f t="shared" si="11"/>
        <v>0</v>
      </c>
      <c r="G214" s="58">
        <f t="shared" si="9"/>
        <v>0</v>
      </c>
      <c r="H214" s="58">
        <f t="shared" si="10"/>
        <v>0</v>
      </c>
    </row>
    <row r="215" spans="1:8" s="80" customFormat="1" ht="12.75">
      <c r="A215" s="21">
        <v>5.7</v>
      </c>
      <c r="B215" s="211" t="s">
        <v>377</v>
      </c>
      <c r="C215" s="242">
        <v>103.59</v>
      </c>
      <c r="D215" s="239" t="s">
        <v>28</v>
      </c>
      <c r="E215" s="89"/>
      <c r="F215" s="61">
        <f t="shared" si="11"/>
        <v>0</v>
      </c>
      <c r="G215" s="58">
        <f t="shared" si="9"/>
        <v>0</v>
      </c>
      <c r="H215" s="58">
        <f t="shared" si="10"/>
        <v>0</v>
      </c>
    </row>
    <row r="216" spans="1:8" s="80" customFormat="1" ht="12.75">
      <c r="A216" s="21">
        <v>5.8</v>
      </c>
      <c r="B216" s="211" t="s">
        <v>194</v>
      </c>
      <c r="C216" s="242">
        <v>16.99</v>
      </c>
      <c r="D216" s="239" t="s">
        <v>28</v>
      </c>
      <c r="E216" s="89"/>
      <c r="F216" s="61">
        <f t="shared" si="11"/>
        <v>0</v>
      </c>
      <c r="G216" s="58">
        <f t="shared" si="9"/>
        <v>0</v>
      </c>
      <c r="H216" s="58">
        <f t="shared" si="10"/>
        <v>0</v>
      </c>
    </row>
    <row r="217" spans="1:8" s="80" customFormat="1" ht="12.75">
      <c r="A217" s="21"/>
      <c r="B217" s="249"/>
      <c r="C217" s="242"/>
      <c r="D217" s="239"/>
      <c r="E217" s="89"/>
      <c r="F217" s="61">
        <f t="shared" si="11"/>
        <v>0</v>
      </c>
      <c r="G217" s="58">
        <f t="shared" si="9"/>
        <v>0</v>
      </c>
      <c r="H217" s="58">
        <f t="shared" si="10"/>
        <v>0</v>
      </c>
    </row>
    <row r="218" spans="1:8" s="80" customFormat="1" ht="25.5">
      <c r="A218" s="21">
        <v>6</v>
      </c>
      <c r="B218" s="156" t="s">
        <v>378</v>
      </c>
      <c r="C218" s="250">
        <v>12</v>
      </c>
      <c r="D218" s="251" t="s">
        <v>28</v>
      </c>
      <c r="E218" s="91"/>
      <c r="F218" s="61">
        <f t="shared" si="11"/>
        <v>0</v>
      </c>
      <c r="G218" s="58">
        <f t="shared" si="9"/>
        <v>0</v>
      </c>
      <c r="H218" s="58">
        <f t="shared" si="10"/>
        <v>0</v>
      </c>
    </row>
    <row r="219" spans="1:8" s="80" customFormat="1" ht="12.75">
      <c r="A219" s="21"/>
      <c r="B219" s="211"/>
      <c r="C219" s="242"/>
      <c r="D219" s="239"/>
      <c r="E219" s="89"/>
      <c r="F219" s="61">
        <f t="shared" si="11"/>
        <v>0</v>
      </c>
      <c r="G219" s="58">
        <f t="shared" si="9"/>
        <v>0</v>
      </c>
      <c r="H219" s="58">
        <f t="shared" si="10"/>
        <v>0</v>
      </c>
    </row>
    <row r="220" spans="1:8" s="80" customFormat="1" ht="12.75">
      <c r="A220" s="24">
        <v>7</v>
      </c>
      <c r="B220" s="252" t="s">
        <v>195</v>
      </c>
      <c r="C220" s="253">
        <v>1</v>
      </c>
      <c r="D220" s="195" t="s">
        <v>235</v>
      </c>
      <c r="E220" s="92"/>
      <c r="F220" s="61">
        <f t="shared" si="11"/>
        <v>0</v>
      </c>
      <c r="G220" s="58">
        <f t="shared" si="9"/>
        <v>0</v>
      </c>
      <c r="H220" s="58">
        <f t="shared" si="10"/>
        <v>0</v>
      </c>
    </row>
    <row r="221" spans="1:8" s="80" customFormat="1" ht="12.75">
      <c r="A221" s="21"/>
      <c r="B221" s="241"/>
      <c r="C221" s="242"/>
      <c r="D221" s="239"/>
      <c r="E221" s="89"/>
      <c r="F221" s="61">
        <f t="shared" si="11"/>
        <v>0</v>
      </c>
      <c r="G221" s="58">
        <f t="shared" si="9"/>
        <v>0</v>
      </c>
      <c r="H221" s="58">
        <f t="shared" si="10"/>
        <v>0</v>
      </c>
    </row>
    <row r="222" spans="1:8" s="80" customFormat="1" ht="38.25">
      <c r="A222" s="11">
        <v>8</v>
      </c>
      <c r="B222" s="244" t="s">
        <v>361</v>
      </c>
      <c r="C222" s="242"/>
      <c r="D222" s="239"/>
      <c r="E222" s="89"/>
      <c r="F222" s="61">
        <f t="shared" si="11"/>
        <v>0</v>
      </c>
      <c r="G222" s="58">
        <f t="shared" si="9"/>
        <v>0</v>
      </c>
      <c r="H222" s="58">
        <f t="shared" si="10"/>
        <v>0</v>
      </c>
    </row>
    <row r="223" spans="1:8" s="80" customFormat="1" ht="12.75">
      <c r="A223" s="21">
        <v>8.1</v>
      </c>
      <c r="B223" s="211" t="s">
        <v>196</v>
      </c>
      <c r="C223" s="242">
        <v>930</v>
      </c>
      <c r="D223" s="239" t="s">
        <v>109</v>
      </c>
      <c r="E223" s="89"/>
      <c r="F223" s="61">
        <f t="shared" si="11"/>
        <v>0</v>
      </c>
      <c r="G223" s="58">
        <f t="shared" si="9"/>
        <v>0</v>
      </c>
      <c r="H223" s="58">
        <f t="shared" si="10"/>
        <v>0</v>
      </c>
    </row>
    <row r="224" spans="1:8" s="80" customFormat="1" ht="12.75">
      <c r="A224" s="21">
        <v>8.2</v>
      </c>
      <c r="B224" s="211" t="s">
        <v>197</v>
      </c>
      <c r="C224" s="242">
        <v>127.5</v>
      </c>
      <c r="D224" s="239" t="s">
        <v>109</v>
      </c>
      <c r="E224" s="89"/>
      <c r="F224" s="61">
        <f t="shared" si="11"/>
        <v>0</v>
      </c>
      <c r="G224" s="58">
        <f t="shared" si="9"/>
        <v>0</v>
      </c>
      <c r="H224" s="58">
        <f t="shared" si="10"/>
        <v>0</v>
      </c>
    </row>
    <row r="225" spans="1:8" s="80" customFormat="1" ht="12.75">
      <c r="A225" s="21">
        <v>8.3</v>
      </c>
      <c r="B225" s="156" t="s">
        <v>379</v>
      </c>
      <c r="C225" s="242">
        <v>6</v>
      </c>
      <c r="D225" s="160" t="s">
        <v>235</v>
      </c>
      <c r="E225" s="89"/>
      <c r="F225" s="61">
        <f t="shared" si="11"/>
        <v>0</v>
      </c>
      <c r="G225" s="58">
        <f t="shared" si="9"/>
        <v>0</v>
      </c>
      <c r="H225" s="58">
        <f t="shared" si="10"/>
        <v>0</v>
      </c>
    </row>
    <row r="226" spans="1:8" s="80" customFormat="1" ht="12.75">
      <c r="A226" s="21">
        <v>8.4</v>
      </c>
      <c r="B226" s="156" t="s">
        <v>300</v>
      </c>
      <c r="C226" s="242">
        <v>8</v>
      </c>
      <c r="D226" s="160" t="s">
        <v>235</v>
      </c>
      <c r="E226" s="89"/>
      <c r="F226" s="61">
        <f t="shared" si="11"/>
        <v>0</v>
      </c>
      <c r="G226" s="58">
        <f t="shared" si="9"/>
        <v>0</v>
      </c>
      <c r="H226" s="58">
        <f t="shared" si="10"/>
        <v>0</v>
      </c>
    </row>
    <row r="227" spans="1:8" s="80" customFormat="1" ht="12.75">
      <c r="A227" s="21">
        <v>8.5</v>
      </c>
      <c r="B227" s="156" t="s">
        <v>301</v>
      </c>
      <c r="C227" s="242">
        <v>1</v>
      </c>
      <c r="D227" s="160" t="s">
        <v>235</v>
      </c>
      <c r="E227" s="89"/>
      <c r="F227" s="61">
        <f t="shared" si="11"/>
        <v>0</v>
      </c>
      <c r="G227" s="58">
        <f t="shared" si="9"/>
        <v>0</v>
      </c>
      <c r="H227" s="58">
        <f t="shared" si="10"/>
        <v>0</v>
      </c>
    </row>
    <row r="228" spans="1:8" s="80" customFormat="1" ht="12.75">
      <c r="A228" s="21">
        <v>8.6</v>
      </c>
      <c r="B228" s="211" t="s">
        <v>198</v>
      </c>
      <c r="C228" s="242">
        <v>1</v>
      </c>
      <c r="D228" s="160" t="s">
        <v>235</v>
      </c>
      <c r="E228" s="89"/>
      <c r="F228" s="61">
        <f t="shared" si="11"/>
        <v>0</v>
      </c>
      <c r="G228" s="58">
        <f t="shared" si="9"/>
        <v>0</v>
      </c>
      <c r="H228" s="58">
        <f t="shared" si="10"/>
        <v>0</v>
      </c>
    </row>
    <row r="229" spans="1:8" s="80" customFormat="1" ht="12.75">
      <c r="A229" s="12"/>
      <c r="B229" s="241"/>
      <c r="C229" s="242"/>
      <c r="D229" s="239"/>
      <c r="E229" s="89"/>
      <c r="F229" s="61">
        <f t="shared" si="11"/>
        <v>0</v>
      </c>
      <c r="G229" s="58">
        <f t="shared" si="9"/>
        <v>0</v>
      </c>
      <c r="H229" s="58">
        <f t="shared" si="10"/>
        <v>0</v>
      </c>
    </row>
    <row r="230" spans="1:8" s="80" customFormat="1" ht="12.75">
      <c r="A230" s="11">
        <v>9</v>
      </c>
      <c r="B230" s="247" t="s">
        <v>110</v>
      </c>
      <c r="C230" s="242"/>
      <c r="D230" s="239"/>
      <c r="E230" s="89"/>
      <c r="F230" s="61">
        <f t="shared" si="11"/>
        <v>0</v>
      </c>
      <c r="G230" s="58">
        <f t="shared" si="9"/>
        <v>0</v>
      </c>
      <c r="H230" s="58">
        <f t="shared" si="10"/>
        <v>0</v>
      </c>
    </row>
    <row r="231" spans="1:8" s="80" customFormat="1" ht="12.75">
      <c r="A231" s="21">
        <v>9.1</v>
      </c>
      <c r="B231" s="211" t="s">
        <v>267</v>
      </c>
      <c r="C231" s="242">
        <v>2</v>
      </c>
      <c r="D231" s="160" t="s">
        <v>235</v>
      </c>
      <c r="E231" s="89"/>
      <c r="F231" s="61">
        <f t="shared" si="11"/>
        <v>0</v>
      </c>
      <c r="G231" s="58">
        <f t="shared" si="9"/>
        <v>0</v>
      </c>
      <c r="H231" s="58">
        <f t="shared" si="10"/>
        <v>0</v>
      </c>
    </row>
    <row r="232" spans="1:8" s="80" customFormat="1" ht="12.75">
      <c r="A232" s="21">
        <v>9.2</v>
      </c>
      <c r="B232" s="156" t="s">
        <v>268</v>
      </c>
      <c r="C232" s="242">
        <v>1</v>
      </c>
      <c r="D232" s="160" t="s">
        <v>235</v>
      </c>
      <c r="E232" s="89"/>
      <c r="F232" s="61">
        <f t="shared" si="11"/>
        <v>0</v>
      </c>
      <c r="G232" s="58">
        <f t="shared" si="9"/>
        <v>0</v>
      </c>
      <c r="H232" s="58">
        <f t="shared" si="10"/>
        <v>0</v>
      </c>
    </row>
    <row r="233" spans="1:8" s="80" customFormat="1" ht="17.25" customHeight="1">
      <c r="A233" s="21">
        <v>9.3</v>
      </c>
      <c r="B233" s="156" t="s">
        <v>269</v>
      </c>
      <c r="C233" s="242">
        <v>2</v>
      </c>
      <c r="D233" s="160" t="s">
        <v>235</v>
      </c>
      <c r="E233" s="89"/>
      <c r="F233" s="61">
        <f t="shared" si="11"/>
        <v>0</v>
      </c>
      <c r="G233" s="58">
        <f t="shared" si="9"/>
        <v>0</v>
      </c>
      <c r="H233" s="58">
        <f t="shared" si="10"/>
        <v>0</v>
      </c>
    </row>
    <row r="234" spans="1:8" s="80" customFormat="1" ht="25.5">
      <c r="A234" s="21">
        <v>9.4</v>
      </c>
      <c r="B234" s="156" t="s">
        <v>380</v>
      </c>
      <c r="C234" s="242">
        <v>1</v>
      </c>
      <c r="D234" s="160" t="s">
        <v>235</v>
      </c>
      <c r="E234" s="89"/>
      <c r="F234" s="61">
        <f t="shared" si="11"/>
        <v>0</v>
      </c>
      <c r="G234" s="58">
        <f t="shared" si="9"/>
        <v>0</v>
      </c>
      <c r="H234" s="58">
        <f t="shared" si="10"/>
        <v>0</v>
      </c>
    </row>
    <row r="235" spans="1:8" s="80" customFormat="1" ht="12.75">
      <c r="A235" s="21"/>
      <c r="B235" s="241"/>
      <c r="C235" s="242"/>
      <c r="D235" s="239"/>
      <c r="E235" s="89"/>
      <c r="F235" s="61">
        <f t="shared" si="11"/>
        <v>0</v>
      </c>
      <c r="G235" s="58">
        <f t="shared" si="9"/>
        <v>0</v>
      </c>
      <c r="H235" s="58">
        <f t="shared" si="10"/>
        <v>0</v>
      </c>
    </row>
    <row r="236" spans="1:8" s="80" customFormat="1" ht="12.75">
      <c r="A236" s="22">
        <v>10</v>
      </c>
      <c r="B236" s="244" t="s">
        <v>111</v>
      </c>
      <c r="C236" s="242"/>
      <c r="D236" s="239"/>
      <c r="E236" s="89"/>
      <c r="F236" s="61">
        <f t="shared" si="11"/>
        <v>0</v>
      </c>
      <c r="G236" s="58">
        <f aca="true" t="shared" si="12" ref="G236:G299">+C237*E237</f>
        <v>0</v>
      </c>
      <c r="H236" s="58">
        <f aca="true" t="shared" si="13" ref="H236:H299">+F237-G236</f>
        <v>0</v>
      </c>
    </row>
    <row r="237" spans="1:8" s="80" customFormat="1" ht="38.25">
      <c r="A237" s="21">
        <v>10.1</v>
      </c>
      <c r="B237" s="156" t="s">
        <v>317</v>
      </c>
      <c r="C237" s="250">
        <v>2</v>
      </c>
      <c r="D237" s="158" t="s">
        <v>235</v>
      </c>
      <c r="E237" s="91"/>
      <c r="F237" s="61">
        <f t="shared" si="11"/>
        <v>0</v>
      </c>
      <c r="G237" s="58">
        <f t="shared" si="12"/>
        <v>0</v>
      </c>
      <c r="H237" s="58">
        <f t="shared" si="13"/>
        <v>0</v>
      </c>
    </row>
    <row r="238" spans="1:8" s="80" customFormat="1" ht="12.75">
      <c r="A238" s="21">
        <v>10.2</v>
      </c>
      <c r="B238" s="156" t="s">
        <v>318</v>
      </c>
      <c r="C238" s="242">
        <v>2</v>
      </c>
      <c r="D238" s="160" t="s">
        <v>235</v>
      </c>
      <c r="E238" s="89"/>
      <c r="F238" s="61">
        <f t="shared" si="11"/>
        <v>0</v>
      </c>
      <c r="G238" s="58">
        <f t="shared" si="12"/>
        <v>0</v>
      </c>
      <c r="H238" s="58">
        <f t="shared" si="13"/>
        <v>0</v>
      </c>
    </row>
    <row r="239" spans="1:8" s="80" customFormat="1" ht="12.75">
      <c r="A239" s="21">
        <v>10.3</v>
      </c>
      <c r="B239" s="211" t="s">
        <v>199</v>
      </c>
      <c r="C239" s="242">
        <v>1</v>
      </c>
      <c r="D239" s="160" t="s">
        <v>235</v>
      </c>
      <c r="E239" s="89"/>
      <c r="F239" s="61">
        <f t="shared" si="11"/>
        <v>0</v>
      </c>
      <c r="G239" s="58">
        <f t="shared" si="12"/>
        <v>0</v>
      </c>
      <c r="H239" s="58">
        <f t="shared" si="13"/>
        <v>0</v>
      </c>
    </row>
    <row r="240" spans="1:8" s="80" customFormat="1" ht="12.75">
      <c r="A240" s="21">
        <v>10.4</v>
      </c>
      <c r="B240" s="211" t="s">
        <v>200</v>
      </c>
      <c r="C240" s="242">
        <v>1</v>
      </c>
      <c r="D240" s="160" t="s">
        <v>235</v>
      </c>
      <c r="E240" s="89"/>
      <c r="F240" s="61">
        <f t="shared" si="11"/>
        <v>0</v>
      </c>
      <c r="G240" s="58">
        <f t="shared" si="12"/>
        <v>0</v>
      </c>
      <c r="H240" s="58">
        <f t="shared" si="13"/>
        <v>0</v>
      </c>
    </row>
    <row r="241" spans="1:8" s="80" customFormat="1" ht="12.75">
      <c r="A241" s="21">
        <v>10.5</v>
      </c>
      <c r="B241" s="211" t="s">
        <v>201</v>
      </c>
      <c r="C241" s="242">
        <v>5</v>
      </c>
      <c r="D241" s="160" t="s">
        <v>235</v>
      </c>
      <c r="E241" s="89"/>
      <c r="F241" s="61">
        <f t="shared" si="11"/>
        <v>0</v>
      </c>
      <c r="G241" s="58">
        <f t="shared" si="12"/>
        <v>0</v>
      </c>
      <c r="H241" s="58">
        <f t="shared" si="13"/>
        <v>0</v>
      </c>
    </row>
    <row r="242" spans="1:8" s="80" customFormat="1" ht="12.75">
      <c r="A242" s="21">
        <v>10.6</v>
      </c>
      <c r="B242" s="211" t="s">
        <v>319</v>
      </c>
      <c r="C242" s="242">
        <v>4</v>
      </c>
      <c r="D242" s="160" t="s">
        <v>235</v>
      </c>
      <c r="E242" s="89"/>
      <c r="F242" s="61">
        <f t="shared" si="11"/>
        <v>0</v>
      </c>
      <c r="G242" s="58">
        <f t="shared" si="12"/>
        <v>0</v>
      </c>
      <c r="H242" s="58">
        <f t="shared" si="13"/>
        <v>0</v>
      </c>
    </row>
    <row r="243" spans="1:11" s="80" customFormat="1" ht="12.75">
      <c r="A243" s="21">
        <v>10.7</v>
      </c>
      <c r="B243" s="156" t="s">
        <v>320</v>
      </c>
      <c r="C243" s="242">
        <v>1</v>
      </c>
      <c r="D243" s="160" t="s">
        <v>235</v>
      </c>
      <c r="E243" s="89"/>
      <c r="F243" s="61">
        <f t="shared" si="11"/>
        <v>0</v>
      </c>
      <c r="G243" s="58">
        <f t="shared" si="12"/>
        <v>0</v>
      </c>
      <c r="H243" s="58">
        <f t="shared" si="13"/>
        <v>0</v>
      </c>
      <c r="I243" s="80" t="s">
        <v>271</v>
      </c>
      <c r="J243" s="80">
        <f>+E244*2</f>
        <v>0</v>
      </c>
      <c r="K243" s="80">
        <f>+J243*0.8</f>
        <v>0</v>
      </c>
    </row>
    <row r="244" spans="1:8" s="80" customFormat="1" ht="12.75">
      <c r="A244" s="21">
        <v>10.8</v>
      </c>
      <c r="B244" s="211" t="s">
        <v>270</v>
      </c>
      <c r="C244" s="242">
        <v>2</v>
      </c>
      <c r="D244" s="160" t="s">
        <v>235</v>
      </c>
      <c r="E244" s="89"/>
      <c r="F244" s="61">
        <f t="shared" si="11"/>
        <v>0</v>
      </c>
      <c r="G244" s="58">
        <f t="shared" si="12"/>
        <v>0</v>
      </c>
      <c r="H244" s="58">
        <f t="shared" si="13"/>
        <v>0</v>
      </c>
    </row>
    <row r="245" spans="1:8" s="80" customFormat="1" ht="12.75">
      <c r="A245" s="21">
        <v>10.9</v>
      </c>
      <c r="B245" s="211" t="s">
        <v>283</v>
      </c>
      <c r="C245" s="242">
        <v>1</v>
      </c>
      <c r="D245" s="160" t="s">
        <v>235</v>
      </c>
      <c r="E245" s="89"/>
      <c r="F245" s="61">
        <f t="shared" si="11"/>
        <v>0</v>
      </c>
      <c r="G245" s="58">
        <f t="shared" si="12"/>
        <v>0</v>
      </c>
      <c r="H245" s="58">
        <f t="shared" si="13"/>
        <v>0</v>
      </c>
    </row>
    <row r="246" spans="1:8" s="80" customFormat="1" ht="25.5">
      <c r="A246" s="23">
        <v>10.1</v>
      </c>
      <c r="B246" s="156" t="s">
        <v>202</v>
      </c>
      <c r="C246" s="242">
        <v>1</v>
      </c>
      <c r="D246" s="160" t="s">
        <v>235</v>
      </c>
      <c r="E246" s="89"/>
      <c r="F246" s="61">
        <f t="shared" si="11"/>
        <v>0</v>
      </c>
      <c r="G246" s="58">
        <f t="shared" si="12"/>
        <v>0</v>
      </c>
      <c r="H246" s="58">
        <f t="shared" si="13"/>
        <v>0</v>
      </c>
    </row>
    <row r="247" spans="1:8" s="80" customFormat="1" ht="25.5">
      <c r="A247" s="23">
        <v>10.11</v>
      </c>
      <c r="B247" s="156" t="s">
        <v>203</v>
      </c>
      <c r="C247" s="250">
        <v>1</v>
      </c>
      <c r="D247" s="158" t="s">
        <v>235</v>
      </c>
      <c r="E247" s="91"/>
      <c r="F247" s="61">
        <f t="shared" si="11"/>
        <v>0</v>
      </c>
      <c r="G247" s="58">
        <f t="shared" si="12"/>
        <v>0</v>
      </c>
      <c r="H247" s="58">
        <f t="shared" si="13"/>
        <v>0</v>
      </c>
    </row>
    <row r="248" spans="1:8" s="80" customFormat="1" ht="12.75">
      <c r="A248" s="23">
        <v>10.12</v>
      </c>
      <c r="B248" s="211" t="s">
        <v>204</v>
      </c>
      <c r="C248" s="242">
        <v>4</v>
      </c>
      <c r="D248" s="160" t="s">
        <v>235</v>
      </c>
      <c r="E248" s="89"/>
      <c r="F248" s="61">
        <f t="shared" si="11"/>
        <v>0</v>
      </c>
      <c r="G248" s="58">
        <f t="shared" si="12"/>
        <v>0</v>
      </c>
      <c r="H248" s="58">
        <f t="shared" si="13"/>
        <v>0</v>
      </c>
    </row>
    <row r="249" spans="1:8" s="80" customFormat="1" ht="12.75">
      <c r="A249" s="12"/>
      <c r="B249" s="241"/>
      <c r="C249" s="242"/>
      <c r="D249" s="239"/>
      <c r="E249" s="89"/>
      <c r="F249" s="61">
        <f t="shared" si="11"/>
        <v>0</v>
      </c>
      <c r="G249" s="58">
        <f t="shared" si="12"/>
        <v>0</v>
      </c>
      <c r="H249" s="58">
        <f t="shared" si="13"/>
        <v>0</v>
      </c>
    </row>
    <row r="250" spans="1:8" s="80" customFormat="1" ht="12.75">
      <c r="A250" s="11">
        <v>11</v>
      </c>
      <c r="B250" s="247" t="s">
        <v>112</v>
      </c>
      <c r="C250" s="242"/>
      <c r="D250" s="239"/>
      <c r="E250" s="89"/>
      <c r="F250" s="61">
        <f t="shared" si="11"/>
        <v>0</v>
      </c>
      <c r="G250" s="58">
        <f t="shared" si="12"/>
        <v>0</v>
      </c>
      <c r="H250" s="58">
        <f t="shared" si="13"/>
        <v>0</v>
      </c>
    </row>
    <row r="251" spans="1:8" s="80" customFormat="1" ht="12.75">
      <c r="A251" s="21">
        <v>11.1</v>
      </c>
      <c r="B251" s="211" t="s">
        <v>205</v>
      </c>
      <c r="C251" s="242">
        <v>178.49</v>
      </c>
      <c r="D251" s="239" t="s">
        <v>10</v>
      </c>
      <c r="E251" s="89"/>
      <c r="F251" s="61">
        <f t="shared" si="11"/>
        <v>0</v>
      </c>
      <c r="G251" s="58">
        <f t="shared" si="12"/>
        <v>0</v>
      </c>
      <c r="H251" s="58">
        <f t="shared" si="13"/>
        <v>0</v>
      </c>
    </row>
    <row r="252" spans="1:11" s="80" customFormat="1" ht="12.75">
      <c r="A252" s="21">
        <v>11.2</v>
      </c>
      <c r="B252" s="211" t="s">
        <v>206</v>
      </c>
      <c r="C252" s="242">
        <v>1</v>
      </c>
      <c r="D252" s="160" t="s">
        <v>235</v>
      </c>
      <c r="E252" s="89"/>
      <c r="F252" s="61">
        <f t="shared" si="11"/>
        <v>0</v>
      </c>
      <c r="G252" s="58">
        <f t="shared" si="12"/>
        <v>0</v>
      </c>
      <c r="H252" s="58">
        <f t="shared" si="13"/>
        <v>0</v>
      </c>
      <c r="J252" s="80">
        <f>+C251*0.4*0.4</f>
        <v>28.558400000000002</v>
      </c>
      <c r="K252" s="80">
        <f>+J252*350</f>
        <v>9995.44</v>
      </c>
    </row>
    <row r="253" spans="1:8" s="80" customFormat="1" ht="12.75">
      <c r="A253" s="21">
        <v>11.3</v>
      </c>
      <c r="B253" s="146" t="s">
        <v>207</v>
      </c>
      <c r="C253" s="242">
        <v>1</v>
      </c>
      <c r="D253" s="160" t="s">
        <v>20</v>
      </c>
      <c r="E253" s="89"/>
      <c r="F253" s="61">
        <f t="shared" si="11"/>
        <v>0</v>
      </c>
      <c r="G253" s="58">
        <f t="shared" si="12"/>
        <v>0</v>
      </c>
      <c r="H253" s="58">
        <f t="shared" si="13"/>
        <v>0</v>
      </c>
    </row>
    <row r="254" spans="1:8" s="80" customFormat="1" ht="12.75">
      <c r="A254" s="21">
        <v>11.4</v>
      </c>
      <c r="B254" s="211" t="s">
        <v>198</v>
      </c>
      <c r="C254" s="242">
        <v>1</v>
      </c>
      <c r="D254" s="160" t="s">
        <v>20</v>
      </c>
      <c r="E254" s="89"/>
      <c r="F254" s="61">
        <f t="shared" si="11"/>
        <v>0</v>
      </c>
      <c r="G254" s="58">
        <f t="shared" si="12"/>
        <v>0</v>
      </c>
      <c r="H254" s="58">
        <f t="shared" si="13"/>
        <v>0</v>
      </c>
    </row>
    <row r="255" spans="1:8" s="80" customFormat="1" ht="12.75">
      <c r="A255" s="21"/>
      <c r="B255" s="13"/>
      <c r="C255" s="18"/>
      <c r="D255" s="5"/>
      <c r="E255" s="89"/>
      <c r="F255" s="61">
        <f t="shared" si="11"/>
        <v>0</v>
      </c>
      <c r="G255" s="58">
        <f t="shared" si="12"/>
        <v>0</v>
      </c>
      <c r="H255" s="58">
        <f t="shared" si="13"/>
        <v>0</v>
      </c>
    </row>
    <row r="256" spans="1:8" s="80" customFormat="1" ht="12.75">
      <c r="A256" s="21">
        <v>12</v>
      </c>
      <c r="B256" s="231" t="s">
        <v>282</v>
      </c>
      <c r="C256" s="28">
        <v>2</v>
      </c>
      <c r="D256" s="5" t="s">
        <v>235</v>
      </c>
      <c r="E256" s="89"/>
      <c r="F256" s="61">
        <f t="shared" si="11"/>
        <v>0</v>
      </c>
      <c r="G256" s="58">
        <f t="shared" si="12"/>
        <v>0</v>
      </c>
      <c r="H256" s="58">
        <f t="shared" si="13"/>
        <v>0</v>
      </c>
    </row>
    <row r="257" spans="1:8" s="80" customFormat="1" ht="12.75">
      <c r="A257" s="21"/>
      <c r="B257" s="13"/>
      <c r="C257" s="18"/>
      <c r="D257" s="5"/>
      <c r="E257" s="89"/>
      <c r="F257" s="61">
        <f t="shared" si="11"/>
        <v>0</v>
      </c>
      <c r="G257" s="58">
        <f t="shared" si="12"/>
        <v>0</v>
      </c>
      <c r="H257" s="58">
        <f t="shared" si="13"/>
        <v>0</v>
      </c>
    </row>
    <row r="258" spans="1:8" s="80" customFormat="1" ht="12.75">
      <c r="A258" s="27">
        <v>13</v>
      </c>
      <c r="B258" s="231" t="s">
        <v>219</v>
      </c>
      <c r="C258" s="26">
        <v>1</v>
      </c>
      <c r="D258" s="160" t="s">
        <v>235</v>
      </c>
      <c r="E258" s="89"/>
      <c r="F258" s="61">
        <f t="shared" si="11"/>
        <v>0</v>
      </c>
      <c r="G258" s="58">
        <f t="shared" si="12"/>
        <v>0</v>
      </c>
      <c r="H258" s="58">
        <f t="shared" si="13"/>
        <v>0</v>
      </c>
    </row>
    <row r="259" spans="1:8" s="80" customFormat="1" ht="12.75">
      <c r="A259" s="161"/>
      <c r="B259" s="159"/>
      <c r="C259" s="4"/>
      <c r="D259" s="154"/>
      <c r="E259" s="57"/>
      <c r="F259" s="61">
        <f t="shared" si="11"/>
        <v>0</v>
      </c>
      <c r="G259" s="58">
        <f t="shared" si="12"/>
        <v>0</v>
      </c>
      <c r="H259" s="58">
        <f t="shared" si="13"/>
        <v>0</v>
      </c>
    </row>
    <row r="260" spans="1:8" s="80" customFormat="1" ht="25.5">
      <c r="A260" s="254" t="s">
        <v>27</v>
      </c>
      <c r="B260" s="255" t="s">
        <v>308</v>
      </c>
      <c r="C260" s="256"/>
      <c r="D260" s="257"/>
      <c r="E260" s="14"/>
      <c r="F260" s="61">
        <f t="shared" si="11"/>
        <v>0</v>
      </c>
      <c r="G260" s="58">
        <f t="shared" si="12"/>
        <v>0</v>
      </c>
      <c r="H260" s="58">
        <f t="shared" si="13"/>
        <v>0</v>
      </c>
    </row>
    <row r="261" spans="1:8" s="80" customFormat="1" ht="12.75">
      <c r="A261" s="258"/>
      <c r="B261" s="255"/>
      <c r="C261" s="259"/>
      <c r="D261" s="257"/>
      <c r="E261" s="14"/>
      <c r="F261" s="61">
        <f t="shared" si="11"/>
        <v>0</v>
      </c>
      <c r="G261" s="58">
        <f t="shared" si="12"/>
        <v>0</v>
      </c>
      <c r="H261" s="58">
        <f t="shared" si="13"/>
        <v>0</v>
      </c>
    </row>
    <row r="262" spans="1:11" s="80" customFormat="1" ht="12.75">
      <c r="A262" s="260">
        <v>1</v>
      </c>
      <c r="B262" s="255" t="s">
        <v>117</v>
      </c>
      <c r="C262" s="259"/>
      <c r="D262" s="257"/>
      <c r="E262" s="14"/>
      <c r="F262" s="61">
        <f t="shared" si="11"/>
        <v>0</v>
      </c>
      <c r="G262" s="58">
        <f t="shared" si="12"/>
        <v>0</v>
      </c>
      <c r="H262" s="58">
        <f t="shared" si="13"/>
        <v>0</v>
      </c>
      <c r="J262" s="80">
        <f>+C267*1.8</f>
        <v>525.9060000000001</v>
      </c>
      <c r="K262" s="94">
        <f>+J262*100</f>
        <v>52590.600000000006</v>
      </c>
    </row>
    <row r="263" spans="1:11" s="80" customFormat="1" ht="12.75">
      <c r="A263" s="261">
        <v>1.1</v>
      </c>
      <c r="B263" s="262" t="s">
        <v>321</v>
      </c>
      <c r="C263" s="259">
        <v>1</v>
      </c>
      <c r="D263" s="257" t="s">
        <v>20</v>
      </c>
      <c r="E263" s="14"/>
      <c r="F263" s="61">
        <f t="shared" si="11"/>
        <v>0</v>
      </c>
      <c r="G263" s="58">
        <f t="shared" si="12"/>
        <v>0</v>
      </c>
      <c r="H263" s="58">
        <f t="shared" si="13"/>
        <v>0</v>
      </c>
      <c r="K263" s="94">
        <f>10*659*5</f>
        <v>32950</v>
      </c>
    </row>
    <row r="264" spans="1:8" s="80" customFormat="1" ht="12.75">
      <c r="A264" s="261">
        <v>1.2</v>
      </c>
      <c r="B264" s="262" t="s">
        <v>275</v>
      </c>
      <c r="C264" s="259">
        <v>1</v>
      </c>
      <c r="D264" s="257" t="s">
        <v>20</v>
      </c>
      <c r="E264" s="14"/>
      <c r="F264" s="61">
        <f t="shared" si="11"/>
        <v>0</v>
      </c>
      <c r="G264" s="58">
        <f t="shared" si="12"/>
        <v>0</v>
      </c>
      <c r="H264" s="58">
        <f t="shared" si="13"/>
        <v>0</v>
      </c>
    </row>
    <row r="265" spans="1:8" s="80" customFormat="1" ht="12.75">
      <c r="A265" s="258"/>
      <c r="B265" s="255"/>
      <c r="C265" s="259"/>
      <c r="D265" s="257"/>
      <c r="E265" s="14"/>
      <c r="F265" s="61">
        <f t="shared" si="11"/>
        <v>0</v>
      </c>
      <c r="G265" s="58">
        <f t="shared" si="12"/>
        <v>0</v>
      </c>
      <c r="H265" s="58">
        <f t="shared" si="13"/>
        <v>0</v>
      </c>
    </row>
    <row r="266" spans="1:8" s="80" customFormat="1" ht="12.75">
      <c r="A266" s="260">
        <v>1.2</v>
      </c>
      <c r="B266" s="255" t="s">
        <v>117</v>
      </c>
      <c r="C266" s="259"/>
      <c r="D266" s="257"/>
      <c r="E266" s="14"/>
      <c r="F266" s="61">
        <f t="shared" si="11"/>
        <v>0</v>
      </c>
      <c r="G266" s="58">
        <f t="shared" si="12"/>
        <v>0</v>
      </c>
      <c r="H266" s="58">
        <f t="shared" si="13"/>
        <v>0</v>
      </c>
    </row>
    <row r="267" spans="1:8" s="80" customFormat="1" ht="12.75">
      <c r="A267" s="263" t="s">
        <v>276</v>
      </c>
      <c r="B267" s="264" t="s">
        <v>173</v>
      </c>
      <c r="C267" s="265">
        <v>292.17</v>
      </c>
      <c r="D267" s="266" t="s">
        <v>10</v>
      </c>
      <c r="E267" s="29"/>
      <c r="F267" s="61">
        <f t="shared" si="11"/>
        <v>0</v>
      </c>
      <c r="G267" s="58">
        <f t="shared" si="12"/>
        <v>0</v>
      </c>
      <c r="H267" s="58">
        <f t="shared" si="13"/>
        <v>0</v>
      </c>
    </row>
    <row r="268" spans="1:8" s="80" customFormat="1" ht="12.75">
      <c r="A268" s="260"/>
      <c r="B268" s="255"/>
      <c r="C268" s="259"/>
      <c r="D268" s="257"/>
      <c r="E268" s="14"/>
      <c r="F268" s="61">
        <f t="shared" si="11"/>
        <v>0</v>
      </c>
      <c r="G268" s="58">
        <f t="shared" si="12"/>
        <v>0</v>
      </c>
      <c r="H268" s="58">
        <f t="shared" si="13"/>
        <v>0</v>
      </c>
    </row>
    <row r="269" spans="1:11" s="80" customFormat="1" ht="12.75">
      <c r="A269" s="260">
        <v>2</v>
      </c>
      <c r="B269" s="267" t="s">
        <v>118</v>
      </c>
      <c r="C269" s="268"/>
      <c r="D269" s="269"/>
      <c r="E269" s="95"/>
      <c r="F269" s="61">
        <f t="shared" si="11"/>
        <v>0</v>
      </c>
      <c r="G269" s="58">
        <f t="shared" si="12"/>
        <v>0</v>
      </c>
      <c r="H269" s="58">
        <f t="shared" si="13"/>
        <v>0</v>
      </c>
      <c r="I269" s="96">
        <v>195.77</v>
      </c>
      <c r="K269" s="94">
        <f>250*C267</f>
        <v>73042.5</v>
      </c>
    </row>
    <row r="270" spans="1:9" s="80" customFormat="1" ht="12.75">
      <c r="A270" s="16">
        <v>2.1</v>
      </c>
      <c r="B270" s="156" t="s">
        <v>209</v>
      </c>
      <c r="C270" s="268">
        <v>118.98</v>
      </c>
      <c r="D270" s="257" t="s">
        <v>231</v>
      </c>
      <c r="E270" s="95"/>
      <c r="F270" s="61">
        <f t="shared" si="11"/>
        <v>0</v>
      </c>
      <c r="G270" s="58">
        <f t="shared" si="12"/>
        <v>0</v>
      </c>
      <c r="H270" s="58">
        <f t="shared" si="13"/>
        <v>0</v>
      </c>
      <c r="I270" s="96">
        <v>96.88</v>
      </c>
    </row>
    <row r="271" spans="1:9" s="80" customFormat="1" ht="12.75">
      <c r="A271" s="16">
        <v>2.2</v>
      </c>
      <c r="B271" s="156" t="s">
        <v>208</v>
      </c>
      <c r="C271" s="268">
        <v>58.72</v>
      </c>
      <c r="D271" s="257" t="s">
        <v>231</v>
      </c>
      <c r="E271" s="95"/>
      <c r="F271" s="61">
        <f t="shared" si="11"/>
        <v>0</v>
      </c>
      <c r="G271" s="58">
        <f t="shared" si="12"/>
        <v>0</v>
      </c>
      <c r="H271" s="58">
        <f t="shared" si="13"/>
        <v>0</v>
      </c>
      <c r="I271" s="96">
        <v>128.56</v>
      </c>
    </row>
    <row r="272" spans="1:8" s="80" customFormat="1" ht="25.5">
      <c r="A272" s="16">
        <v>2.3</v>
      </c>
      <c r="B272" s="156" t="s">
        <v>210</v>
      </c>
      <c r="C272" s="268">
        <v>72.31</v>
      </c>
      <c r="D272" s="257" t="s">
        <v>231</v>
      </c>
      <c r="E272" s="95"/>
      <c r="F272" s="61">
        <f t="shared" si="11"/>
        <v>0</v>
      </c>
      <c r="G272" s="58">
        <f t="shared" si="12"/>
        <v>0</v>
      </c>
      <c r="H272" s="58">
        <f t="shared" si="13"/>
        <v>0</v>
      </c>
    </row>
    <row r="273" spans="1:8" s="80" customFormat="1" ht="12.75">
      <c r="A273" s="16"/>
      <c r="B273" s="270"/>
      <c r="C273" s="268"/>
      <c r="D273" s="269"/>
      <c r="E273" s="95"/>
      <c r="F273" s="61">
        <f t="shared" si="11"/>
        <v>0</v>
      </c>
      <c r="G273" s="58">
        <f t="shared" si="12"/>
        <v>0</v>
      </c>
      <c r="H273" s="58">
        <f t="shared" si="13"/>
        <v>0</v>
      </c>
    </row>
    <row r="274" spans="1:8" s="80" customFormat="1" ht="12.75">
      <c r="A274" s="260">
        <v>3</v>
      </c>
      <c r="B274" s="267" t="s">
        <v>119</v>
      </c>
      <c r="C274" s="268"/>
      <c r="D274" s="269"/>
      <c r="E274" s="95"/>
      <c r="F274" s="61">
        <f t="shared" si="11"/>
        <v>0</v>
      </c>
      <c r="G274" s="58">
        <f t="shared" si="12"/>
        <v>0</v>
      </c>
      <c r="H274" s="58">
        <f t="shared" si="13"/>
        <v>0</v>
      </c>
    </row>
    <row r="275" spans="1:11" s="80" customFormat="1" ht="27">
      <c r="A275" s="16">
        <v>3.1</v>
      </c>
      <c r="B275" s="156" t="s">
        <v>322</v>
      </c>
      <c r="C275" s="268">
        <v>27.2</v>
      </c>
      <c r="D275" s="257" t="s">
        <v>231</v>
      </c>
      <c r="E275" s="95"/>
      <c r="F275" s="61">
        <f aca="true" t="shared" si="14" ref="F275:F338">+E275*C275</f>
        <v>0</v>
      </c>
      <c r="G275" s="58">
        <f t="shared" si="12"/>
        <v>0</v>
      </c>
      <c r="H275" s="58">
        <f t="shared" si="13"/>
        <v>0</v>
      </c>
      <c r="J275" s="80">
        <f>+C267/4</f>
        <v>73.0425</v>
      </c>
      <c r="K275" s="80">
        <f>0.6*0.6*0.25</f>
        <v>0.09</v>
      </c>
    </row>
    <row r="276" spans="1:8" s="80" customFormat="1" ht="27">
      <c r="A276" s="16">
        <v>3.2</v>
      </c>
      <c r="B276" s="156" t="s">
        <v>323</v>
      </c>
      <c r="C276" s="268">
        <v>6.869999999999999</v>
      </c>
      <c r="D276" s="257" t="s">
        <v>231</v>
      </c>
      <c r="E276" s="95"/>
      <c r="F276" s="61">
        <f t="shared" si="14"/>
        <v>0</v>
      </c>
      <c r="G276" s="58">
        <f t="shared" si="12"/>
        <v>0</v>
      </c>
      <c r="H276" s="58">
        <f t="shared" si="13"/>
        <v>0</v>
      </c>
    </row>
    <row r="277" spans="1:8" s="80" customFormat="1" ht="27">
      <c r="A277" s="16">
        <v>3.3</v>
      </c>
      <c r="B277" s="156" t="s">
        <v>324</v>
      </c>
      <c r="C277" s="268">
        <v>10.62</v>
      </c>
      <c r="D277" s="257" t="s">
        <v>231</v>
      </c>
      <c r="E277" s="95"/>
      <c r="F277" s="61">
        <f t="shared" si="14"/>
        <v>0</v>
      </c>
      <c r="G277" s="58">
        <f t="shared" si="12"/>
        <v>0</v>
      </c>
      <c r="H277" s="58">
        <f t="shared" si="13"/>
        <v>0</v>
      </c>
    </row>
    <row r="278" spans="1:8" s="80" customFormat="1" ht="27">
      <c r="A278" s="16">
        <v>3.4</v>
      </c>
      <c r="B278" s="156" t="s">
        <v>325</v>
      </c>
      <c r="C278" s="268">
        <v>8.15</v>
      </c>
      <c r="D278" s="257" t="s">
        <v>231</v>
      </c>
      <c r="E278" s="95"/>
      <c r="F278" s="61">
        <f t="shared" si="14"/>
        <v>0</v>
      </c>
      <c r="G278" s="58">
        <f t="shared" si="12"/>
        <v>0</v>
      </c>
      <c r="H278" s="58">
        <f t="shared" si="13"/>
        <v>0</v>
      </c>
    </row>
    <row r="279" spans="1:8" s="80" customFormat="1" ht="27">
      <c r="A279" s="16">
        <v>3.5</v>
      </c>
      <c r="B279" s="156" t="s">
        <v>326</v>
      </c>
      <c r="C279" s="268">
        <v>11.53</v>
      </c>
      <c r="D279" s="257" t="s">
        <v>231</v>
      </c>
      <c r="E279" s="95"/>
      <c r="F279" s="61">
        <f t="shared" si="14"/>
        <v>0</v>
      </c>
      <c r="G279" s="58">
        <f t="shared" si="12"/>
        <v>0</v>
      </c>
      <c r="H279" s="58">
        <f t="shared" si="13"/>
        <v>0</v>
      </c>
    </row>
    <row r="280" spans="1:8" s="80" customFormat="1" ht="25.5">
      <c r="A280" s="16">
        <v>3.6</v>
      </c>
      <c r="B280" s="156" t="s">
        <v>215</v>
      </c>
      <c r="C280" s="18">
        <v>1.32</v>
      </c>
      <c r="D280" s="257" t="s">
        <v>231</v>
      </c>
      <c r="E280" s="93"/>
      <c r="F280" s="61">
        <f t="shared" si="14"/>
        <v>0</v>
      </c>
      <c r="G280" s="58">
        <f t="shared" si="12"/>
        <v>0</v>
      </c>
      <c r="H280" s="58">
        <f t="shared" si="13"/>
        <v>0</v>
      </c>
    </row>
    <row r="281" spans="1:8" s="80" customFormat="1" ht="12.75">
      <c r="A281" s="16"/>
      <c r="B281" s="270"/>
      <c r="C281" s="268"/>
      <c r="D281" s="269"/>
      <c r="E281" s="95"/>
      <c r="F281" s="61">
        <f t="shared" si="14"/>
        <v>0</v>
      </c>
      <c r="G281" s="58">
        <f t="shared" si="12"/>
        <v>0</v>
      </c>
      <c r="H281" s="58">
        <f t="shared" si="13"/>
        <v>0</v>
      </c>
    </row>
    <row r="282" spans="1:8" s="80" customFormat="1" ht="12.75">
      <c r="A282" s="260">
        <v>4</v>
      </c>
      <c r="B282" s="267" t="s">
        <v>120</v>
      </c>
      <c r="C282" s="268"/>
      <c r="D282" s="269"/>
      <c r="E282" s="95"/>
      <c r="F282" s="61">
        <f t="shared" si="14"/>
        <v>0</v>
      </c>
      <c r="G282" s="58">
        <f t="shared" si="12"/>
        <v>0</v>
      </c>
      <c r="H282" s="58">
        <f t="shared" si="13"/>
        <v>0</v>
      </c>
    </row>
    <row r="283" spans="1:8" s="80" customFormat="1" ht="12.75">
      <c r="A283" s="16">
        <v>4.1</v>
      </c>
      <c r="B283" s="156" t="s">
        <v>216</v>
      </c>
      <c r="C283" s="268">
        <v>702.96</v>
      </c>
      <c r="D283" s="165" t="s">
        <v>28</v>
      </c>
      <c r="E283" s="95"/>
      <c r="F283" s="61">
        <f t="shared" si="14"/>
        <v>0</v>
      </c>
      <c r="G283" s="58">
        <f t="shared" si="12"/>
        <v>0</v>
      </c>
      <c r="H283" s="58">
        <f t="shared" si="13"/>
        <v>0</v>
      </c>
    </row>
    <row r="284" spans="1:8" s="80" customFormat="1" ht="12.75">
      <c r="A284" s="16">
        <v>4.2</v>
      </c>
      <c r="B284" s="156" t="s">
        <v>217</v>
      </c>
      <c r="C284" s="268">
        <v>108.15</v>
      </c>
      <c r="D284" s="165" t="s">
        <v>28</v>
      </c>
      <c r="E284" s="6"/>
      <c r="F284" s="61">
        <f t="shared" si="14"/>
        <v>0</v>
      </c>
      <c r="G284" s="58">
        <f t="shared" si="12"/>
        <v>0</v>
      </c>
      <c r="H284" s="58">
        <f t="shared" si="13"/>
        <v>0</v>
      </c>
    </row>
    <row r="285" spans="1:8" s="80" customFormat="1" ht="12.75">
      <c r="A285" s="16"/>
      <c r="B285" s="270"/>
      <c r="C285" s="268"/>
      <c r="D285" s="269"/>
      <c r="E285" s="95"/>
      <c r="F285" s="61">
        <f t="shared" si="14"/>
        <v>0</v>
      </c>
      <c r="G285" s="58">
        <f t="shared" si="12"/>
        <v>0</v>
      </c>
      <c r="H285" s="58">
        <f t="shared" si="13"/>
        <v>0</v>
      </c>
    </row>
    <row r="286" spans="1:8" s="80" customFormat="1" ht="12.75">
      <c r="A286" s="260">
        <v>5</v>
      </c>
      <c r="B286" s="267" t="s">
        <v>121</v>
      </c>
      <c r="C286" s="268"/>
      <c r="D286" s="269"/>
      <c r="E286" s="95"/>
      <c r="F286" s="61">
        <f t="shared" si="14"/>
        <v>0</v>
      </c>
      <c r="G286" s="58">
        <f t="shared" si="12"/>
        <v>0</v>
      </c>
      <c r="H286" s="58">
        <f t="shared" si="13"/>
        <v>0</v>
      </c>
    </row>
    <row r="287" spans="1:8" s="80" customFormat="1" ht="25.5">
      <c r="A287" s="16">
        <v>5.1</v>
      </c>
      <c r="B287" s="156" t="s">
        <v>362</v>
      </c>
      <c r="C287" s="271">
        <v>295.21</v>
      </c>
      <c r="D287" s="170" t="s">
        <v>28</v>
      </c>
      <c r="E287" s="97"/>
      <c r="F287" s="61">
        <f t="shared" si="14"/>
        <v>0</v>
      </c>
      <c r="G287" s="58">
        <f t="shared" si="12"/>
        <v>0</v>
      </c>
      <c r="H287" s="58">
        <f t="shared" si="13"/>
        <v>0</v>
      </c>
    </row>
    <row r="288" spans="1:8" s="80" customFormat="1" ht="12.75">
      <c r="A288" s="16">
        <v>5.2</v>
      </c>
      <c r="B288" s="156" t="s">
        <v>218</v>
      </c>
      <c r="C288" s="268">
        <v>295.21</v>
      </c>
      <c r="D288" s="165" t="s">
        <v>28</v>
      </c>
      <c r="E288" s="95"/>
      <c r="F288" s="61">
        <f t="shared" si="14"/>
        <v>0</v>
      </c>
      <c r="G288" s="58">
        <f t="shared" si="12"/>
        <v>0</v>
      </c>
      <c r="H288" s="58">
        <f t="shared" si="13"/>
        <v>0</v>
      </c>
    </row>
    <row r="289" spans="1:8" s="80" customFormat="1" ht="12.75">
      <c r="A289" s="16">
        <v>5.3</v>
      </c>
      <c r="B289" s="156" t="s">
        <v>193</v>
      </c>
      <c r="C289" s="268">
        <v>1727.71</v>
      </c>
      <c r="D289" s="269" t="s">
        <v>10</v>
      </c>
      <c r="E289" s="95"/>
      <c r="F289" s="61">
        <f t="shared" si="14"/>
        <v>0</v>
      </c>
      <c r="G289" s="58">
        <f t="shared" si="12"/>
        <v>0</v>
      </c>
      <c r="H289" s="58">
        <f t="shared" si="13"/>
        <v>0</v>
      </c>
    </row>
    <row r="290" spans="1:8" s="80" customFormat="1" ht="12.75">
      <c r="A290" s="17"/>
      <c r="B290" s="267"/>
      <c r="C290" s="268"/>
      <c r="D290" s="269"/>
      <c r="E290" s="95"/>
      <c r="F290" s="61">
        <f t="shared" si="14"/>
        <v>0</v>
      </c>
      <c r="G290" s="58">
        <f t="shared" si="12"/>
        <v>0</v>
      </c>
      <c r="H290" s="58">
        <f t="shared" si="13"/>
        <v>0</v>
      </c>
    </row>
    <row r="291" spans="1:8" s="80" customFormat="1" ht="12.75">
      <c r="A291" s="260">
        <v>6</v>
      </c>
      <c r="B291" s="267" t="s">
        <v>12</v>
      </c>
      <c r="C291" s="268"/>
      <c r="D291" s="269"/>
      <c r="E291" s="95"/>
      <c r="F291" s="61">
        <f t="shared" si="14"/>
        <v>0</v>
      </c>
      <c r="G291" s="58">
        <f t="shared" si="12"/>
        <v>0</v>
      </c>
      <c r="H291" s="58">
        <f t="shared" si="13"/>
        <v>0</v>
      </c>
    </row>
    <row r="292" spans="1:8" s="80" customFormat="1" ht="12.75">
      <c r="A292" s="16">
        <v>6.1</v>
      </c>
      <c r="B292" s="156" t="s">
        <v>363</v>
      </c>
      <c r="C292" s="268">
        <v>295.21</v>
      </c>
      <c r="D292" s="165" t="s">
        <v>28</v>
      </c>
      <c r="E292" s="15"/>
      <c r="F292" s="61">
        <f t="shared" si="14"/>
        <v>0</v>
      </c>
      <c r="G292" s="58">
        <f t="shared" si="12"/>
        <v>0</v>
      </c>
      <c r="H292" s="58">
        <f t="shared" si="13"/>
        <v>0</v>
      </c>
    </row>
    <row r="293" spans="1:8" s="80" customFormat="1" ht="25.5">
      <c r="A293" s="16">
        <v>6.2</v>
      </c>
      <c r="B293" s="156" t="s">
        <v>364</v>
      </c>
      <c r="C293" s="268">
        <v>295.21</v>
      </c>
      <c r="D293" s="165" t="s">
        <v>28</v>
      </c>
      <c r="E293" s="15"/>
      <c r="F293" s="61">
        <f t="shared" si="14"/>
        <v>0</v>
      </c>
      <c r="G293" s="58">
        <f t="shared" si="12"/>
        <v>0</v>
      </c>
      <c r="H293" s="58">
        <f t="shared" si="13"/>
        <v>0</v>
      </c>
    </row>
    <row r="294" spans="1:8" s="80" customFormat="1" ht="12.75">
      <c r="A294" s="16"/>
      <c r="B294" s="270"/>
      <c r="C294" s="268"/>
      <c r="D294" s="269"/>
      <c r="E294" s="95"/>
      <c r="F294" s="61">
        <f t="shared" si="14"/>
        <v>0</v>
      </c>
      <c r="G294" s="58">
        <f t="shared" si="12"/>
        <v>0</v>
      </c>
      <c r="H294" s="58">
        <f t="shared" si="13"/>
        <v>0</v>
      </c>
    </row>
    <row r="295" spans="1:8" s="80" customFormat="1" ht="25.5">
      <c r="A295" s="261">
        <v>7</v>
      </c>
      <c r="B295" s="156" t="s">
        <v>212</v>
      </c>
      <c r="C295" s="268">
        <v>288.17</v>
      </c>
      <c r="D295" s="269" t="s">
        <v>10</v>
      </c>
      <c r="E295" s="95"/>
      <c r="F295" s="61">
        <f t="shared" si="14"/>
        <v>0</v>
      </c>
      <c r="G295" s="58">
        <f t="shared" si="12"/>
        <v>0</v>
      </c>
      <c r="H295" s="58">
        <f t="shared" si="13"/>
        <v>0</v>
      </c>
    </row>
    <row r="296" spans="1:8" s="80" customFormat="1" ht="25.5">
      <c r="A296" s="261">
        <v>8</v>
      </c>
      <c r="B296" s="156" t="s">
        <v>213</v>
      </c>
      <c r="C296" s="268">
        <v>26</v>
      </c>
      <c r="D296" s="269" t="s">
        <v>10</v>
      </c>
      <c r="E296" s="95"/>
      <c r="F296" s="61">
        <f t="shared" si="14"/>
        <v>0</v>
      </c>
      <c r="G296" s="58">
        <f t="shared" si="12"/>
        <v>0</v>
      </c>
      <c r="H296" s="58">
        <f t="shared" si="13"/>
        <v>0</v>
      </c>
    </row>
    <row r="297" spans="1:8" s="80" customFormat="1" ht="12.75">
      <c r="A297" s="261">
        <v>9</v>
      </c>
      <c r="B297" s="156" t="s">
        <v>214</v>
      </c>
      <c r="C297" s="268">
        <v>40</v>
      </c>
      <c r="D297" s="160" t="s">
        <v>235</v>
      </c>
      <c r="E297" s="95"/>
      <c r="F297" s="61">
        <f t="shared" si="14"/>
        <v>0</v>
      </c>
      <c r="G297" s="58">
        <f t="shared" si="12"/>
        <v>0</v>
      </c>
      <c r="H297" s="58">
        <f t="shared" si="13"/>
        <v>0</v>
      </c>
    </row>
    <row r="298" spans="1:8" s="80" customFormat="1" ht="12.75">
      <c r="A298" s="16"/>
      <c r="B298" s="270"/>
      <c r="C298" s="268"/>
      <c r="D298" s="160"/>
      <c r="E298" s="95"/>
      <c r="F298" s="61">
        <f t="shared" si="14"/>
        <v>0</v>
      </c>
      <c r="G298" s="58">
        <f t="shared" si="12"/>
        <v>0</v>
      </c>
      <c r="H298" s="58">
        <f t="shared" si="13"/>
        <v>0</v>
      </c>
    </row>
    <row r="299" spans="1:8" s="80" customFormat="1" ht="51">
      <c r="A299" s="261">
        <v>10</v>
      </c>
      <c r="B299" s="272" t="s">
        <v>365</v>
      </c>
      <c r="C299" s="32">
        <v>1</v>
      </c>
      <c r="D299" s="158" t="s">
        <v>235</v>
      </c>
      <c r="E299" s="51"/>
      <c r="F299" s="61">
        <f t="shared" si="14"/>
        <v>0</v>
      </c>
      <c r="G299" s="58">
        <f t="shared" si="12"/>
        <v>0</v>
      </c>
      <c r="H299" s="58">
        <f t="shared" si="13"/>
        <v>0</v>
      </c>
    </row>
    <row r="300" spans="1:8" ht="12.75">
      <c r="A300" s="186"/>
      <c r="B300" s="152"/>
      <c r="C300" s="18"/>
      <c r="D300" s="160"/>
      <c r="E300" s="57"/>
      <c r="F300" s="61">
        <f t="shared" si="14"/>
        <v>0</v>
      </c>
      <c r="G300" s="58">
        <f aca="true" t="shared" si="15" ref="G300:G363">+C301*E301</f>
        <v>0</v>
      </c>
      <c r="H300" s="58">
        <f aca="true" t="shared" si="16" ref="H300:H363">+F301-G300</f>
        <v>0</v>
      </c>
    </row>
    <row r="301" spans="1:8" s="98" customFormat="1" ht="12.75">
      <c r="A301" s="273">
        <v>1</v>
      </c>
      <c r="B301" s="274" t="s">
        <v>211</v>
      </c>
      <c r="C301" s="275">
        <v>1</v>
      </c>
      <c r="D301" s="160" t="s">
        <v>235</v>
      </c>
      <c r="E301" s="57"/>
      <c r="F301" s="61">
        <f t="shared" si="14"/>
        <v>0</v>
      </c>
      <c r="G301" s="58">
        <f t="shared" si="15"/>
        <v>0</v>
      </c>
      <c r="H301" s="58">
        <f t="shared" si="16"/>
        <v>0</v>
      </c>
    </row>
    <row r="302" spans="1:8" ht="12.75">
      <c r="A302" s="276"/>
      <c r="B302" s="277" t="s">
        <v>9</v>
      </c>
      <c r="C302" s="278"/>
      <c r="D302" s="279"/>
      <c r="E302" s="99"/>
      <c r="F302" s="99">
        <f>SUM(F18:F301)</f>
        <v>0</v>
      </c>
      <c r="G302" s="58">
        <f t="shared" si="15"/>
        <v>0</v>
      </c>
      <c r="H302" s="58">
        <f t="shared" si="16"/>
        <v>0</v>
      </c>
    </row>
    <row r="303" spans="1:8" ht="12.75">
      <c r="A303" s="213"/>
      <c r="B303" s="159"/>
      <c r="C303" s="4"/>
      <c r="D303" s="154"/>
      <c r="E303" s="100"/>
      <c r="F303" s="61"/>
      <c r="G303" s="58">
        <f t="shared" si="15"/>
        <v>0</v>
      </c>
      <c r="H303" s="58">
        <f t="shared" si="16"/>
        <v>0</v>
      </c>
    </row>
    <row r="304" spans="1:8" ht="12.75">
      <c r="A304" s="142" t="s">
        <v>14</v>
      </c>
      <c r="B304" s="143" t="s">
        <v>307</v>
      </c>
      <c r="C304" s="144"/>
      <c r="D304" s="145"/>
      <c r="E304" s="33"/>
      <c r="F304" s="61">
        <f t="shared" si="14"/>
        <v>0</v>
      </c>
      <c r="G304" s="58">
        <f t="shared" si="15"/>
        <v>0</v>
      </c>
      <c r="H304" s="58">
        <f t="shared" si="16"/>
        <v>0</v>
      </c>
    </row>
    <row r="305" spans="1:8" ht="12.75">
      <c r="A305" s="146"/>
      <c r="B305" s="147"/>
      <c r="C305" s="146"/>
      <c r="D305" s="148"/>
      <c r="E305" s="33"/>
      <c r="F305" s="61">
        <f t="shared" si="14"/>
        <v>0</v>
      </c>
      <c r="G305" s="58">
        <f t="shared" si="15"/>
        <v>0</v>
      </c>
      <c r="H305" s="58">
        <f t="shared" si="16"/>
        <v>0</v>
      </c>
    </row>
    <row r="306" spans="1:8" ht="12.75">
      <c r="A306" s="2" t="s">
        <v>13</v>
      </c>
      <c r="B306" s="143" t="s">
        <v>11</v>
      </c>
      <c r="C306" s="144"/>
      <c r="D306" s="149"/>
      <c r="E306" s="33"/>
      <c r="F306" s="61">
        <f t="shared" si="14"/>
        <v>0</v>
      </c>
      <c r="G306" s="58">
        <f t="shared" si="15"/>
        <v>0</v>
      </c>
      <c r="H306" s="58">
        <f t="shared" si="16"/>
        <v>0</v>
      </c>
    </row>
    <row r="307" spans="1:8" ht="12.75">
      <c r="A307" s="150"/>
      <c r="B307" s="143"/>
      <c r="C307" s="144"/>
      <c r="D307" s="149"/>
      <c r="E307" s="33"/>
      <c r="F307" s="61">
        <f t="shared" si="14"/>
        <v>0</v>
      </c>
      <c r="G307" s="58">
        <f t="shared" si="15"/>
        <v>0</v>
      </c>
      <c r="H307" s="58">
        <f t="shared" si="16"/>
        <v>0</v>
      </c>
    </row>
    <row r="308" spans="1:8" ht="12.75">
      <c r="A308" s="153">
        <v>1</v>
      </c>
      <c r="B308" s="152" t="s">
        <v>55</v>
      </c>
      <c r="C308" s="4"/>
      <c r="D308" s="154"/>
      <c r="E308" s="56"/>
      <c r="F308" s="61">
        <f t="shared" si="14"/>
        <v>0</v>
      </c>
      <c r="G308" s="58">
        <f t="shared" si="15"/>
        <v>0</v>
      </c>
      <c r="H308" s="58">
        <f t="shared" si="16"/>
        <v>0</v>
      </c>
    </row>
    <row r="309" spans="1:8" ht="25.5">
      <c r="A309" s="213" t="s">
        <v>58</v>
      </c>
      <c r="B309" s="156" t="s">
        <v>284</v>
      </c>
      <c r="C309" s="4">
        <v>1</v>
      </c>
      <c r="D309" s="154" t="s">
        <v>53</v>
      </c>
      <c r="E309" s="57"/>
      <c r="F309" s="61">
        <f t="shared" si="14"/>
        <v>0</v>
      </c>
      <c r="G309" s="58">
        <f t="shared" si="15"/>
        <v>0</v>
      </c>
      <c r="H309" s="58">
        <f t="shared" si="16"/>
        <v>0</v>
      </c>
    </row>
    <row r="310" spans="1:8" ht="12.75">
      <c r="A310" s="213" t="s">
        <v>59</v>
      </c>
      <c r="B310" s="156" t="s">
        <v>122</v>
      </c>
      <c r="C310" s="4">
        <v>1</v>
      </c>
      <c r="D310" s="154" t="s">
        <v>53</v>
      </c>
      <c r="E310" s="57"/>
      <c r="F310" s="61">
        <f t="shared" si="14"/>
        <v>0</v>
      </c>
      <c r="G310" s="58">
        <f t="shared" si="15"/>
        <v>0</v>
      </c>
      <c r="H310" s="58">
        <f t="shared" si="16"/>
        <v>0</v>
      </c>
    </row>
    <row r="311" spans="1:8" ht="38.25">
      <c r="A311" s="213" t="s">
        <v>60</v>
      </c>
      <c r="B311" s="156" t="s">
        <v>285</v>
      </c>
      <c r="C311" s="280">
        <v>1</v>
      </c>
      <c r="D311" s="149" t="s">
        <v>53</v>
      </c>
      <c r="E311" s="67"/>
      <c r="F311" s="61">
        <f t="shared" si="14"/>
        <v>0</v>
      </c>
      <c r="G311" s="58">
        <f t="shared" si="15"/>
        <v>0</v>
      </c>
      <c r="H311" s="58">
        <f t="shared" si="16"/>
        <v>0</v>
      </c>
    </row>
    <row r="312" spans="1:8" ht="12.75">
      <c r="A312" s="155" t="s">
        <v>238</v>
      </c>
      <c r="B312" s="159" t="s">
        <v>236</v>
      </c>
      <c r="C312" s="18">
        <v>30.63</v>
      </c>
      <c r="D312" s="160" t="s">
        <v>28</v>
      </c>
      <c r="E312" s="62"/>
      <c r="F312" s="61">
        <f t="shared" si="14"/>
        <v>0</v>
      </c>
      <c r="G312" s="58">
        <f t="shared" si="15"/>
        <v>0</v>
      </c>
      <c r="H312" s="58">
        <f t="shared" si="16"/>
        <v>0</v>
      </c>
    </row>
    <row r="313" spans="1:8" ht="12.75">
      <c r="A313" s="155" t="s">
        <v>239</v>
      </c>
      <c r="B313" s="159" t="s">
        <v>286</v>
      </c>
      <c r="C313" s="18">
        <v>30.63</v>
      </c>
      <c r="D313" s="160" t="s">
        <v>28</v>
      </c>
      <c r="E313" s="62"/>
      <c r="F313" s="61">
        <f t="shared" si="14"/>
        <v>0</v>
      </c>
      <c r="G313" s="58">
        <f t="shared" si="15"/>
        <v>0</v>
      </c>
      <c r="H313" s="58">
        <f t="shared" si="16"/>
        <v>0</v>
      </c>
    </row>
    <row r="314" spans="1:8" ht="12.75">
      <c r="A314" s="155" t="s">
        <v>240</v>
      </c>
      <c r="B314" s="159" t="s">
        <v>310</v>
      </c>
      <c r="C314" s="18">
        <v>37.46</v>
      </c>
      <c r="D314" s="160" t="s">
        <v>28</v>
      </c>
      <c r="E314" s="63"/>
      <c r="F314" s="61">
        <f t="shared" si="14"/>
        <v>0</v>
      </c>
      <c r="G314" s="58">
        <f t="shared" si="15"/>
        <v>0</v>
      </c>
      <c r="H314" s="58">
        <f t="shared" si="16"/>
        <v>0</v>
      </c>
    </row>
    <row r="315" spans="1:8" ht="12.75">
      <c r="A315" s="213"/>
      <c r="B315" s="185"/>
      <c r="C315" s="203"/>
      <c r="D315" s="160"/>
      <c r="E315" s="57"/>
      <c r="F315" s="61">
        <f t="shared" si="14"/>
        <v>0</v>
      </c>
      <c r="G315" s="58">
        <f t="shared" si="15"/>
        <v>0</v>
      </c>
      <c r="H315" s="58">
        <f t="shared" si="16"/>
        <v>0</v>
      </c>
    </row>
    <row r="316" spans="1:8" ht="12.75">
      <c r="A316" s="153">
        <v>2</v>
      </c>
      <c r="B316" s="152" t="s">
        <v>77</v>
      </c>
      <c r="C316" s="4"/>
      <c r="D316" s="154"/>
      <c r="E316" s="57"/>
      <c r="F316" s="61">
        <f t="shared" si="14"/>
        <v>0</v>
      </c>
      <c r="G316" s="58">
        <f t="shared" si="15"/>
        <v>0</v>
      </c>
      <c r="H316" s="58">
        <f t="shared" si="16"/>
        <v>0</v>
      </c>
    </row>
    <row r="317" spans="1:8" ht="25.5">
      <c r="A317" s="162">
        <v>2.1</v>
      </c>
      <c r="B317" s="163" t="s">
        <v>37</v>
      </c>
      <c r="C317" s="164"/>
      <c r="D317" s="165"/>
      <c r="E317" s="56"/>
      <c r="F317" s="61">
        <f t="shared" si="14"/>
        <v>0</v>
      </c>
      <c r="G317" s="58">
        <f t="shared" si="15"/>
        <v>0</v>
      </c>
      <c r="H317" s="58">
        <f t="shared" si="16"/>
        <v>0</v>
      </c>
    </row>
    <row r="318" spans="1:8" ht="12.75">
      <c r="A318" s="10" t="s">
        <v>61</v>
      </c>
      <c r="B318" s="156" t="s">
        <v>123</v>
      </c>
      <c r="C318" s="167">
        <v>1</v>
      </c>
      <c r="D318" s="165" t="s">
        <v>53</v>
      </c>
      <c r="E318" s="62"/>
      <c r="F318" s="61">
        <f t="shared" si="14"/>
        <v>0</v>
      </c>
      <c r="G318" s="58">
        <f t="shared" si="15"/>
        <v>0</v>
      </c>
      <c r="H318" s="58">
        <f t="shared" si="16"/>
        <v>0</v>
      </c>
    </row>
    <row r="319" spans="1:8" ht="25.5">
      <c r="A319" s="281" t="s">
        <v>62</v>
      </c>
      <c r="B319" s="156" t="s">
        <v>343</v>
      </c>
      <c r="C319" s="169">
        <v>10.55</v>
      </c>
      <c r="D319" s="170" t="s">
        <v>28</v>
      </c>
      <c r="E319" s="60"/>
      <c r="F319" s="61">
        <f t="shared" si="14"/>
        <v>0</v>
      </c>
      <c r="G319" s="58">
        <f t="shared" si="15"/>
        <v>0</v>
      </c>
      <c r="H319" s="58">
        <f t="shared" si="16"/>
        <v>0</v>
      </c>
    </row>
    <row r="320" spans="1:8" ht="12.75">
      <c r="A320" s="10" t="s">
        <v>63</v>
      </c>
      <c r="B320" s="156" t="s">
        <v>124</v>
      </c>
      <c r="C320" s="167">
        <v>1</v>
      </c>
      <c r="D320" s="160" t="s">
        <v>235</v>
      </c>
      <c r="E320" s="62"/>
      <c r="F320" s="61">
        <f t="shared" si="14"/>
        <v>0</v>
      </c>
      <c r="G320" s="58">
        <f t="shared" si="15"/>
        <v>0</v>
      </c>
      <c r="H320" s="58">
        <f t="shared" si="16"/>
        <v>0</v>
      </c>
    </row>
    <row r="321" spans="1:8" ht="25.5">
      <c r="A321" s="281" t="s">
        <v>64</v>
      </c>
      <c r="B321" s="156" t="s">
        <v>344</v>
      </c>
      <c r="C321" s="171">
        <v>1</v>
      </c>
      <c r="D321" s="158" t="s">
        <v>235</v>
      </c>
      <c r="E321" s="60"/>
      <c r="F321" s="61">
        <f t="shared" si="14"/>
        <v>0</v>
      </c>
      <c r="G321" s="58">
        <f t="shared" si="15"/>
        <v>0</v>
      </c>
      <c r="H321" s="58">
        <f t="shared" si="16"/>
        <v>0</v>
      </c>
    </row>
    <row r="322" spans="1:8" ht="12.75">
      <c r="A322" s="10" t="s">
        <v>65</v>
      </c>
      <c r="B322" s="156" t="s">
        <v>125</v>
      </c>
      <c r="C322" s="167">
        <v>1</v>
      </c>
      <c r="D322" s="160" t="s">
        <v>235</v>
      </c>
      <c r="E322" s="62"/>
      <c r="F322" s="61">
        <f t="shared" si="14"/>
        <v>0</v>
      </c>
      <c r="G322" s="58">
        <f t="shared" si="15"/>
        <v>0</v>
      </c>
      <c r="H322" s="58">
        <f t="shared" si="16"/>
        <v>0</v>
      </c>
    </row>
    <row r="323" spans="1:8" ht="12.75">
      <c r="A323" s="166" t="s">
        <v>80</v>
      </c>
      <c r="B323" s="156" t="s">
        <v>345</v>
      </c>
      <c r="C323" s="167">
        <v>1</v>
      </c>
      <c r="D323" s="160" t="s">
        <v>235</v>
      </c>
      <c r="E323" s="62"/>
      <c r="F323" s="61">
        <f t="shared" si="14"/>
        <v>0</v>
      </c>
      <c r="G323" s="58">
        <f t="shared" si="15"/>
        <v>0</v>
      </c>
      <c r="H323" s="58">
        <f t="shared" si="16"/>
        <v>0</v>
      </c>
    </row>
    <row r="324" spans="1:8" ht="12.75">
      <c r="A324" s="166" t="s">
        <v>241</v>
      </c>
      <c r="B324" s="156" t="s">
        <v>277</v>
      </c>
      <c r="C324" s="167">
        <v>1</v>
      </c>
      <c r="D324" s="160" t="s">
        <v>235</v>
      </c>
      <c r="E324" s="62"/>
      <c r="F324" s="61">
        <f t="shared" si="14"/>
        <v>0</v>
      </c>
      <c r="G324" s="58">
        <f t="shared" si="15"/>
        <v>0</v>
      </c>
      <c r="H324" s="58">
        <f t="shared" si="16"/>
        <v>0</v>
      </c>
    </row>
    <row r="325" spans="1:8" ht="12.75">
      <c r="A325" s="166" t="s">
        <v>242</v>
      </c>
      <c r="B325" s="156" t="s">
        <v>280</v>
      </c>
      <c r="C325" s="167">
        <v>1</v>
      </c>
      <c r="D325" s="160" t="s">
        <v>235</v>
      </c>
      <c r="E325" s="62"/>
      <c r="F325" s="61">
        <f t="shared" si="14"/>
        <v>0</v>
      </c>
      <c r="G325" s="58">
        <f t="shared" si="15"/>
        <v>0</v>
      </c>
      <c r="H325" s="58">
        <f t="shared" si="16"/>
        <v>0</v>
      </c>
    </row>
    <row r="326" spans="1:8" ht="12.75">
      <c r="A326" s="166" t="s">
        <v>278</v>
      </c>
      <c r="B326" s="156" t="s">
        <v>126</v>
      </c>
      <c r="C326" s="167">
        <v>1</v>
      </c>
      <c r="D326" s="172" t="s">
        <v>20</v>
      </c>
      <c r="E326" s="62"/>
      <c r="F326" s="61">
        <f t="shared" si="14"/>
        <v>0</v>
      </c>
      <c r="G326" s="58">
        <f t="shared" si="15"/>
        <v>0</v>
      </c>
      <c r="H326" s="58">
        <f t="shared" si="16"/>
        <v>0</v>
      </c>
    </row>
    <row r="327" spans="1:8" ht="25.5">
      <c r="A327" s="166" t="s">
        <v>279</v>
      </c>
      <c r="B327" s="156" t="s">
        <v>346</v>
      </c>
      <c r="C327" s="171">
        <v>1</v>
      </c>
      <c r="D327" s="173" t="s">
        <v>235</v>
      </c>
      <c r="E327" s="60"/>
      <c r="F327" s="61">
        <f t="shared" si="14"/>
        <v>0</v>
      </c>
      <c r="G327" s="58">
        <f t="shared" si="15"/>
        <v>0</v>
      </c>
      <c r="H327" s="58">
        <f t="shared" si="16"/>
        <v>0</v>
      </c>
    </row>
    <row r="328" spans="1:8" ht="12.75">
      <c r="A328" s="153"/>
      <c r="B328" s="152"/>
      <c r="C328" s="4"/>
      <c r="D328" s="154"/>
      <c r="E328" s="56"/>
      <c r="F328" s="61">
        <f t="shared" si="14"/>
        <v>0</v>
      </c>
      <c r="G328" s="58">
        <f t="shared" si="15"/>
        <v>0</v>
      </c>
      <c r="H328" s="58">
        <f t="shared" si="16"/>
        <v>0</v>
      </c>
    </row>
    <row r="329" spans="1:8" ht="12.75">
      <c r="A329" s="174">
        <v>2.2</v>
      </c>
      <c r="B329" s="175" t="s">
        <v>288</v>
      </c>
      <c r="C329" s="167"/>
      <c r="D329" s="172"/>
      <c r="E329" s="62"/>
      <c r="F329" s="61">
        <f t="shared" si="14"/>
        <v>0</v>
      </c>
      <c r="G329" s="58">
        <f t="shared" si="15"/>
        <v>0</v>
      </c>
      <c r="H329" s="58">
        <f t="shared" si="16"/>
        <v>0</v>
      </c>
    </row>
    <row r="330" spans="1:8" ht="12.75">
      <c r="A330" s="166" t="s">
        <v>247</v>
      </c>
      <c r="B330" s="159" t="s">
        <v>236</v>
      </c>
      <c r="C330" s="18">
        <v>30.63</v>
      </c>
      <c r="D330" s="160" t="s">
        <v>28</v>
      </c>
      <c r="E330" s="62"/>
      <c r="F330" s="61">
        <f t="shared" si="14"/>
        <v>0</v>
      </c>
      <c r="G330" s="58">
        <f t="shared" si="15"/>
        <v>0</v>
      </c>
      <c r="H330" s="58">
        <f t="shared" si="16"/>
        <v>0</v>
      </c>
    </row>
    <row r="331" spans="1:8" ht="12.75">
      <c r="A331" s="166" t="s">
        <v>248</v>
      </c>
      <c r="B331" s="159" t="s">
        <v>342</v>
      </c>
      <c r="C331" s="18">
        <v>30.63</v>
      </c>
      <c r="D331" s="160" t="s">
        <v>28</v>
      </c>
      <c r="E331" s="62"/>
      <c r="F331" s="61">
        <f t="shared" si="14"/>
        <v>0</v>
      </c>
      <c r="G331" s="58">
        <f t="shared" si="15"/>
        <v>0</v>
      </c>
      <c r="H331" s="58">
        <f t="shared" si="16"/>
        <v>0</v>
      </c>
    </row>
    <row r="332" spans="1:8" ht="12.75">
      <c r="A332" s="166" t="s">
        <v>249</v>
      </c>
      <c r="B332" s="159" t="s">
        <v>310</v>
      </c>
      <c r="C332" s="18">
        <v>37.46</v>
      </c>
      <c r="D332" s="160" t="s">
        <v>28</v>
      </c>
      <c r="E332" s="63"/>
      <c r="F332" s="61">
        <f t="shared" si="14"/>
        <v>0</v>
      </c>
      <c r="G332" s="58">
        <f t="shared" si="15"/>
        <v>0</v>
      </c>
      <c r="H332" s="58">
        <f t="shared" si="16"/>
        <v>0</v>
      </c>
    </row>
    <row r="333" spans="1:8" ht="12.75">
      <c r="A333" s="153"/>
      <c r="B333" s="152"/>
      <c r="C333" s="4"/>
      <c r="D333" s="154"/>
      <c r="E333" s="56"/>
      <c r="F333" s="61">
        <f t="shared" si="14"/>
        <v>0</v>
      </c>
      <c r="G333" s="58">
        <f t="shared" si="15"/>
        <v>0</v>
      </c>
      <c r="H333" s="58">
        <f t="shared" si="16"/>
        <v>0</v>
      </c>
    </row>
    <row r="334" spans="1:8" ht="12.75">
      <c r="A334" s="153">
        <v>3</v>
      </c>
      <c r="B334" s="152" t="s">
        <v>56</v>
      </c>
      <c r="C334" s="4"/>
      <c r="D334" s="154"/>
      <c r="E334" s="56"/>
      <c r="F334" s="61">
        <f t="shared" si="14"/>
        <v>0</v>
      </c>
      <c r="G334" s="58">
        <f t="shared" si="15"/>
        <v>0</v>
      </c>
      <c r="H334" s="58">
        <f t="shared" si="16"/>
        <v>0</v>
      </c>
    </row>
    <row r="335" spans="1:8" ht="12.75">
      <c r="A335" s="153">
        <v>3.1</v>
      </c>
      <c r="B335" s="178" t="s">
        <v>36</v>
      </c>
      <c r="C335" s="203"/>
      <c r="D335" s="160"/>
      <c r="E335" s="66"/>
      <c r="F335" s="61">
        <f t="shared" si="14"/>
        <v>0</v>
      </c>
      <c r="G335" s="58">
        <f t="shared" si="15"/>
        <v>0</v>
      </c>
      <c r="H335" s="58">
        <f t="shared" si="16"/>
        <v>0</v>
      </c>
    </row>
    <row r="336" spans="1:8" ht="25.5">
      <c r="A336" s="10" t="s">
        <v>66</v>
      </c>
      <c r="B336" s="156" t="s">
        <v>347</v>
      </c>
      <c r="C336" s="171">
        <v>1</v>
      </c>
      <c r="D336" s="170" t="s">
        <v>20</v>
      </c>
      <c r="E336" s="67"/>
      <c r="F336" s="61">
        <f t="shared" si="14"/>
        <v>0</v>
      </c>
      <c r="G336" s="58">
        <f t="shared" si="15"/>
        <v>0</v>
      </c>
      <c r="H336" s="58">
        <f t="shared" si="16"/>
        <v>0</v>
      </c>
    </row>
    <row r="337" spans="1:8" ht="12.75">
      <c r="A337" s="10" t="s">
        <v>67</v>
      </c>
      <c r="B337" s="156" t="s">
        <v>369</v>
      </c>
      <c r="C337" s="180">
        <v>1</v>
      </c>
      <c r="D337" s="160" t="s">
        <v>20</v>
      </c>
      <c r="E337" s="57"/>
      <c r="F337" s="61">
        <f t="shared" si="14"/>
        <v>0</v>
      </c>
      <c r="G337" s="58">
        <f t="shared" si="15"/>
        <v>0</v>
      </c>
      <c r="H337" s="58">
        <f t="shared" si="16"/>
        <v>0</v>
      </c>
    </row>
    <row r="338" spans="1:8" ht="12.75">
      <c r="A338" s="10" t="s">
        <v>68</v>
      </c>
      <c r="B338" s="156" t="s">
        <v>127</v>
      </c>
      <c r="C338" s="18">
        <v>1</v>
      </c>
      <c r="D338" s="160" t="s">
        <v>235</v>
      </c>
      <c r="E338" s="57"/>
      <c r="F338" s="61">
        <f t="shared" si="14"/>
        <v>0</v>
      </c>
      <c r="G338" s="58">
        <f t="shared" si="15"/>
        <v>0</v>
      </c>
      <c r="H338" s="58">
        <f t="shared" si="16"/>
        <v>0</v>
      </c>
    </row>
    <row r="339" spans="1:8" ht="12.75">
      <c r="A339" s="10" t="s">
        <v>69</v>
      </c>
      <c r="B339" s="156" t="s">
        <v>348</v>
      </c>
      <c r="C339" s="179">
        <v>22.12</v>
      </c>
      <c r="D339" s="160" t="s">
        <v>28</v>
      </c>
      <c r="E339" s="57"/>
      <c r="F339" s="61">
        <f aca="true" t="shared" si="17" ref="F339:F402">+E339*C339</f>
        <v>0</v>
      </c>
      <c r="G339" s="58">
        <f t="shared" si="15"/>
        <v>0</v>
      </c>
      <c r="H339" s="58">
        <f t="shared" si="16"/>
        <v>0</v>
      </c>
    </row>
    <row r="340" spans="1:8" ht="12.75">
      <c r="A340" s="10" t="s">
        <v>70</v>
      </c>
      <c r="B340" s="156" t="s">
        <v>128</v>
      </c>
      <c r="C340" s="179">
        <v>1</v>
      </c>
      <c r="D340" s="160" t="s">
        <v>20</v>
      </c>
      <c r="E340" s="57"/>
      <c r="F340" s="61">
        <f t="shared" si="17"/>
        <v>0</v>
      </c>
      <c r="G340" s="58">
        <f t="shared" si="15"/>
        <v>0</v>
      </c>
      <c r="H340" s="58">
        <f t="shared" si="16"/>
        <v>0</v>
      </c>
    </row>
    <row r="341" spans="1:8" ht="25.5">
      <c r="A341" s="10" t="s">
        <v>71</v>
      </c>
      <c r="B341" s="156" t="s">
        <v>370</v>
      </c>
      <c r="C341" s="157">
        <v>15.5</v>
      </c>
      <c r="D341" s="158" t="s">
        <v>79</v>
      </c>
      <c r="E341" s="67"/>
      <c r="F341" s="61">
        <f t="shared" si="17"/>
        <v>0</v>
      </c>
      <c r="G341" s="58">
        <f t="shared" si="15"/>
        <v>0</v>
      </c>
      <c r="H341" s="58">
        <f t="shared" si="16"/>
        <v>0</v>
      </c>
    </row>
    <row r="342" spans="1:8" ht="51">
      <c r="A342" s="10" t="s">
        <v>72</v>
      </c>
      <c r="B342" s="156" t="s">
        <v>350</v>
      </c>
      <c r="C342" s="157">
        <v>8</v>
      </c>
      <c r="D342" s="158" t="s">
        <v>10</v>
      </c>
      <c r="E342" s="67"/>
      <c r="F342" s="61">
        <f t="shared" si="17"/>
        <v>0</v>
      </c>
      <c r="G342" s="58">
        <f t="shared" si="15"/>
        <v>0</v>
      </c>
      <c r="H342" s="58">
        <f t="shared" si="16"/>
        <v>0</v>
      </c>
    </row>
    <row r="343" spans="1:8" ht="51">
      <c r="A343" s="10" t="s">
        <v>243</v>
      </c>
      <c r="B343" s="156" t="s">
        <v>349</v>
      </c>
      <c r="C343" s="280">
        <v>1</v>
      </c>
      <c r="D343" s="158" t="s">
        <v>20</v>
      </c>
      <c r="E343" s="70"/>
      <c r="F343" s="61">
        <f t="shared" si="17"/>
        <v>0</v>
      </c>
      <c r="G343" s="58">
        <f t="shared" si="15"/>
        <v>0</v>
      </c>
      <c r="H343" s="58">
        <f t="shared" si="16"/>
        <v>0</v>
      </c>
    </row>
    <row r="344" spans="1:8" ht="12.75">
      <c r="A344" s="201"/>
      <c r="B344" s="156"/>
      <c r="C344" s="179"/>
      <c r="D344" s="160"/>
      <c r="E344" s="57"/>
      <c r="F344" s="61">
        <f t="shared" si="17"/>
        <v>0</v>
      </c>
      <c r="G344" s="58">
        <f t="shared" si="15"/>
        <v>0</v>
      </c>
      <c r="H344" s="58">
        <f t="shared" si="16"/>
        <v>0</v>
      </c>
    </row>
    <row r="345" spans="1:8" ht="12.75">
      <c r="A345" s="202">
        <v>3.2</v>
      </c>
      <c r="B345" s="178" t="s">
        <v>81</v>
      </c>
      <c r="C345" s="282"/>
      <c r="D345" s="283"/>
      <c r="E345" s="78"/>
      <c r="F345" s="61">
        <f t="shared" si="17"/>
        <v>0</v>
      </c>
      <c r="G345" s="58">
        <f t="shared" si="15"/>
        <v>0</v>
      </c>
      <c r="H345" s="58">
        <f t="shared" si="16"/>
        <v>0</v>
      </c>
    </row>
    <row r="346" spans="1:8" ht="25.5">
      <c r="A346" s="10" t="s">
        <v>82</v>
      </c>
      <c r="B346" s="187" t="s">
        <v>129</v>
      </c>
      <c r="C346" s="144">
        <v>2</v>
      </c>
      <c r="D346" s="158" t="s">
        <v>235</v>
      </c>
      <c r="E346" s="67"/>
      <c r="F346" s="61">
        <f t="shared" si="17"/>
        <v>0</v>
      </c>
      <c r="G346" s="58">
        <f t="shared" si="15"/>
        <v>0</v>
      </c>
      <c r="H346" s="58">
        <f t="shared" si="16"/>
        <v>0</v>
      </c>
    </row>
    <row r="347" spans="1:8" ht="12.75">
      <c r="A347" s="10" t="s">
        <v>83</v>
      </c>
      <c r="B347" s="187" t="s">
        <v>130</v>
      </c>
      <c r="C347" s="164">
        <v>1</v>
      </c>
      <c r="D347" s="160" t="s">
        <v>235</v>
      </c>
      <c r="E347" s="57"/>
      <c r="F347" s="61">
        <f t="shared" si="17"/>
        <v>0</v>
      </c>
      <c r="G347" s="58">
        <f t="shared" si="15"/>
        <v>0</v>
      </c>
      <c r="H347" s="58">
        <f t="shared" si="16"/>
        <v>0</v>
      </c>
    </row>
    <row r="348" spans="1:8" ht="25.5">
      <c r="A348" s="284" t="s">
        <v>84</v>
      </c>
      <c r="B348" s="193" t="s">
        <v>131</v>
      </c>
      <c r="C348" s="285">
        <v>9</v>
      </c>
      <c r="D348" s="286" t="s">
        <v>10</v>
      </c>
      <c r="E348" s="25"/>
      <c r="F348" s="61">
        <f t="shared" si="17"/>
        <v>0</v>
      </c>
      <c r="G348" s="58">
        <f t="shared" si="15"/>
        <v>0</v>
      </c>
      <c r="H348" s="58">
        <f t="shared" si="16"/>
        <v>0</v>
      </c>
    </row>
    <row r="349" spans="1:8" ht="12.75">
      <c r="A349" s="10" t="s">
        <v>85</v>
      </c>
      <c r="B349" s="187" t="s">
        <v>132</v>
      </c>
      <c r="C349" s="282">
        <v>4</v>
      </c>
      <c r="D349" s="160" t="s">
        <v>235</v>
      </c>
      <c r="E349" s="6"/>
      <c r="F349" s="61">
        <f t="shared" si="17"/>
        <v>0</v>
      </c>
      <c r="G349" s="58">
        <f t="shared" si="15"/>
        <v>0</v>
      </c>
      <c r="H349" s="58">
        <f t="shared" si="16"/>
        <v>0</v>
      </c>
    </row>
    <row r="350" spans="1:8" ht="12.75">
      <c r="A350" s="10" t="s">
        <v>86</v>
      </c>
      <c r="B350" s="187" t="s">
        <v>133</v>
      </c>
      <c r="C350" s="282">
        <v>2</v>
      </c>
      <c r="D350" s="160" t="s">
        <v>235</v>
      </c>
      <c r="E350" s="6"/>
      <c r="F350" s="61">
        <f t="shared" si="17"/>
        <v>0</v>
      </c>
      <c r="G350" s="58">
        <f t="shared" si="15"/>
        <v>0</v>
      </c>
      <c r="H350" s="58">
        <f t="shared" si="16"/>
        <v>0</v>
      </c>
    </row>
    <row r="351" spans="1:8" ht="12.75">
      <c r="A351" s="10" t="s">
        <v>87</v>
      </c>
      <c r="B351" s="187" t="s">
        <v>134</v>
      </c>
      <c r="C351" s="282">
        <v>3</v>
      </c>
      <c r="D351" s="160" t="s">
        <v>235</v>
      </c>
      <c r="E351" s="6"/>
      <c r="F351" s="61">
        <f t="shared" si="17"/>
        <v>0</v>
      </c>
      <c r="G351" s="58">
        <f t="shared" si="15"/>
        <v>0</v>
      </c>
      <c r="H351" s="58">
        <f t="shared" si="16"/>
        <v>0</v>
      </c>
    </row>
    <row r="352" spans="1:8" ht="12.75">
      <c r="A352" s="10" t="s">
        <v>88</v>
      </c>
      <c r="B352" s="187" t="s">
        <v>135</v>
      </c>
      <c r="C352" s="282">
        <v>2</v>
      </c>
      <c r="D352" s="160" t="s">
        <v>235</v>
      </c>
      <c r="E352" s="6"/>
      <c r="F352" s="61">
        <f t="shared" si="17"/>
        <v>0</v>
      </c>
      <c r="G352" s="58">
        <f t="shared" si="15"/>
        <v>0</v>
      </c>
      <c r="H352" s="58">
        <f t="shared" si="16"/>
        <v>0</v>
      </c>
    </row>
    <row r="353" spans="1:8" ht="12.75">
      <c r="A353" s="10" t="s">
        <v>89</v>
      </c>
      <c r="B353" s="187" t="s">
        <v>311</v>
      </c>
      <c r="C353" s="4">
        <v>4</v>
      </c>
      <c r="D353" s="160" t="s">
        <v>235</v>
      </c>
      <c r="E353" s="6"/>
      <c r="F353" s="61">
        <f t="shared" si="17"/>
        <v>0</v>
      </c>
      <c r="G353" s="58">
        <f t="shared" si="15"/>
        <v>0</v>
      </c>
      <c r="H353" s="58">
        <f t="shared" si="16"/>
        <v>0</v>
      </c>
    </row>
    <row r="354" spans="1:8" ht="12.75">
      <c r="A354" s="10" t="s">
        <v>90</v>
      </c>
      <c r="B354" s="187" t="s">
        <v>136</v>
      </c>
      <c r="C354" s="4">
        <v>2</v>
      </c>
      <c r="D354" s="160" t="s">
        <v>235</v>
      </c>
      <c r="E354" s="6"/>
      <c r="F354" s="61">
        <f t="shared" si="17"/>
        <v>0</v>
      </c>
      <c r="G354" s="58">
        <f t="shared" si="15"/>
        <v>0</v>
      </c>
      <c r="H354" s="58">
        <f t="shared" si="16"/>
        <v>0</v>
      </c>
    </row>
    <row r="355" spans="1:8" ht="12.75">
      <c r="A355" s="10" t="s">
        <v>91</v>
      </c>
      <c r="B355" s="187" t="s">
        <v>137</v>
      </c>
      <c r="C355" s="4">
        <v>2</v>
      </c>
      <c r="D355" s="160" t="s">
        <v>235</v>
      </c>
      <c r="E355" s="6"/>
      <c r="F355" s="61">
        <f t="shared" si="17"/>
        <v>0</v>
      </c>
      <c r="G355" s="58">
        <f t="shared" si="15"/>
        <v>0</v>
      </c>
      <c r="H355" s="58">
        <f t="shared" si="16"/>
        <v>0</v>
      </c>
    </row>
    <row r="356" spans="1:8" ht="12.75">
      <c r="A356" s="10" t="s">
        <v>92</v>
      </c>
      <c r="B356" s="187" t="s">
        <v>138</v>
      </c>
      <c r="C356" s="4">
        <v>4</v>
      </c>
      <c r="D356" s="160" t="s">
        <v>235</v>
      </c>
      <c r="E356" s="6"/>
      <c r="F356" s="61">
        <f t="shared" si="17"/>
        <v>0</v>
      </c>
      <c r="G356" s="58">
        <f t="shared" si="15"/>
        <v>0</v>
      </c>
      <c r="H356" s="58">
        <f t="shared" si="16"/>
        <v>0</v>
      </c>
    </row>
    <row r="357" spans="1:8" ht="12.75">
      <c r="A357" s="10" t="s">
        <v>93</v>
      </c>
      <c r="B357" s="187" t="s">
        <v>312</v>
      </c>
      <c r="C357" s="4">
        <v>9</v>
      </c>
      <c r="D357" s="160" t="s">
        <v>235</v>
      </c>
      <c r="E357" s="6"/>
      <c r="F357" s="61">
        <f t="shared" si="17"/>
        <v>0</v>
      </c>
      <c r="G357" s="58">
        <f t="shared" si="15"/>
        <v>0</v>
      </c>
      <c r="H357" s="58">
        <f t="shared" si="16"/>
        <v>0</v>
      </c>
    </row>
    <row r="358" spans="1:8" ht="12.75">
      <c r="A358" s="10" t="s">
        <v>94</v>
      </c>
      <c r="B358" s="187" t="s">
        <v>139</v>
      </c>
      <c r="C358" s="4">
        <v>3</v>
      </c>
      <c r="D358" s="160" t="s">
        <v>235</v>
      </c>
      <c r="E358" s="6"/>
      <c r="F358" s="61">
        <f t="shared" si="17"/>
        <v>0</v>
      </c>
      <c r="G358" s="58">
        <f t="shared" si="15"/>
        <v>0</v>
      </c>
      <c r="H358" s="58">
        <f t="shared" si="16"/>
        <v>0</v>
      </c>
    </row>
    <row r="359" spans="1:8" ht="12.75">
      <c r="A359" s="166" t="s">
        <v>97</v>
      </c>
      <c r="B359" s="187" t="s">
        <v>313</v>
      </c>
      <c r="C359" s="18">
        <v>4</v>
      </c>
      <c r="D359" s="160" t="s">
        <v>235</v>
      </c>
      <c r="E359" s="6"/>
      <c r="F359" s="61">
        <f t="shared" si="17"/>
        <v>0</v>
      </c>
      <c r="G359" s="58">
        <f t="shared" si="15"/>
        <v>0</v>
      </c>
      <c r="H359" s="58">
        <f t="shared" si="16"/>
        <v>0</v>
      </c>
    </row>
    <row r="360" spans="1:8" ht="12.75">
      <c r="A360" s="166" t="s">
        <v>98</v>
      </c>
      <c r="B360" s="187" t="s">
        <v>140</v>
      </c>
      <c r="C360" s="4">
        <v>5</v>
      </c>
      <c r="D360" s="154" t="s">
        <v>10</v>
      </c>
      <c r="E360" s="6"/>
      <c r="F360" s="61">
        <f t="shared" si="17"/>
        <v>0</v>
      </c>
      <c r="G360" s="58">
        <f t="shared" si="15"/>
        <v>0</v>
      </c>
      <c r="H360" s="58">
        <f t="shared" si="16"/>
        <v>0</v>
      </c>
    </row>
    <row r="361" spans="1:8" ht="25.5">
      <c r="A361" s="166" t="s">
        <v>99</v>
      </c>
      <c r="B361" s="187" t="s">
        <v>141</v>
      </c>
      <c r="C361" s="4">
        <v>28</v>
      </c>
      <c r="D361" s="154" t="s">
        <v>10</v>
      </c>
      <c r="E361" s="6"/>
      <c r="F361" s="61">
        <f t="shared" si="17"/>
        <v>0</v>
      </c>
      <c r="G361" s="58">
        <f t="shared" si="15"/>
        <v>0</v>
      </c>
      <c r="H361" s="58">
        <f t="shared" si="16"/>
        <v>0</v>
      </c>
    </row>
    <row r="362" spans="1:8" ht="12.75">
      <c r="A362" s="166" t="s">
        <v>100</v>
      </c>
      <c r="B362" s="187" t="s">
        <v>142</v>
      </c>
      <c r="C362" s="4">
        <v>2</v>
      </c>
      <c r="D362" s="160" t="s">
        <v>235</v>
      </c>
      <c r="E362" s="6"/>
      <c r="F362" s="61">
        <f t="shared" si="17"/>
        <v>0</v>
      </c>
      <c r="G362" s="58">
        <f t="shared" si="15"/>
        <v>0</v>
      </c>
      <c r="H362" s="58">
        <f t="shared" si="16"/>
        <v>0</v>
      </c>
    </row>
    <row r="363" spans="1:8" ht="25.5">
      <c r="A363" s="166" t="s">
        <v>101</v>
      </c>
      <c r="B363" s="187" t="s">
        <v>143</v>
      </c>
      <c r="C363" s="282">
        <v>1</v>
      </c>
      <c r="D363" s="160" t="s">
        <v>235</v>
      </c>
      <c r="E363" s="6"/>
      <c r="F363" s="61">
        <f t="shared" si="17"/>
        <v>0</v>
      </c>
      <c r="G363" s="58">
        <f t="shared" si="15"/>
        <v>0</v>
      </c>
      <c r="H363" s="58">
        <f t="shared" si="16"/>
        <v>0</v>
      </c>
    </row>
    <row r="364" spans="1:8" ht="25.5">
      <c r="A364" s="166" t="s">
        <v>102</v>
      </c>
      <c r="B364" s="187" t="s">
        <v>144</v>
      </c>
      <c r="C364" s="280">
        <v>2</v>
      </c>
      <c r="D364" s="158" t="s">
        <v>235</v>
      </c>
      <c r="E364" s="67"/>
      <c r="F364" s="61">
        <f t="shared" si="17"/>
        <v>0</v>
      </c>
      <c r="G364" s="58">
        <f aca="true" t="shared" si="18" ref="G364:G389">+C365*E365</f>
        <v>0</v>
      </c>
      <c r="H364" s="58">
        <f aca="true" t="shared" si="19" ref="H364:H389">+F365-G364</f>
        <v>0</v>
      </c>
    </row>
    <row r="365" spans="1:8" ht="25.5">
      <c r="A365" s="166" t="s">
        <v>103</v>
      </c>
      <c r="B365" s="187" t="s">
        <v>145</v>
      </c>
      <c r="C365" s="203">
        <v>1</v>
      </c>
      <c r="D365" s="160" t="s">
        <v>53</v>
      </c>
      <c r="E365" s="6"/>
      <c r="F365" s="61">
        <f t="shared" si="17"/>
        <v>0</v>
      </c>
      <c r="G365" s="58">
        <f t="shared" si="18"/>
        <v>0</v>
      </c>
      <c r="H365" s="58">
        <f t="shared" si="19"/>
        <v>0</v>
      </c>
    </row>
    <row r="366" spans="1:8" ht="12.75">
      <c r="A366" s="166" t="s">
        <v>244</v>
      </c>
      <c r="B366" s="187" t="s">
        <v>371</v>
      </c>
      <c r="C366" s="4">
        <v>4.5</v>
      </c>
      <c r="D366" s="154" t="s">
        <v>10</v>
      </c>
      <c r="E366" s="6"/>
      <c r="F366" s="61">
        <f t="shared" si="17"/>
        <v>0</v>
      </c>
      <c r="G366" s="58">
        <f t="shared" si="18"/>
        <v>0</v>
      </c>
      <c r="H366" s="58">
        <f t="shared" si="19"/>
        <v>0</v>
      </c>
    </row>
    <row r="367" spans="1:8" ht="12.75">
      <c r="A367" s="201"/>
      <c r="B367" s="287"/>
      <c r="C367" s="282"/>
      <c r="D367" s="283"/>
      <c r="E367" s="57"/>
      <c r="F367" s="61">
        <f t="shared" si="17"/>
        <v>0</v>
      </c>
      <c r="G367" s="58">
        <f t="shared" si="18"/>
        <v>0</v>
      </c>
      <c r="H367" s="58">
        <f t="shared" si="19"/>
        <v>0</v>
      </c>
    </row>
    <row r="368" spans="1:8" ht="12.75">
      <c r="A368" s="288">
        <v>3.3</v>
      </c>
      <c r="B368" s="163" t="s">
        <v>45</v>
      </c>
      <c r="C368" s="164"/>
      <c r="D368" s="165"/>
      <c r="E368" s="65"/>
      <c r="F368" s="61">
        <f t="shared" si="17"/>
        <v>0</v>
      </c>
      <c r="G368" s="58">
        <f t="shared" si="18"/>
        <v>0</v>
      </c>
      <c r="H368" s="58">
        <f t="shared" si="19"/>
        <v>0</v>
      </c>
    </row>
    <row r="369" spans="1:8" ht="12.75">
      <c r="A369" s="10" t="s">
        <v>113</v>
      </c>
      <c r="B369" s="187" t="s">
        <v>146</v>
      </c>
      <c r="C369" s="164">
        <v>12</v>
      </c>
      <c r="D369" s="165" t="s">
        <v>15</v>
      </c>
      <c r="E369" s="63"/>
      <c r="F369" s="61">
        <f t="shared" si="17"/>
        <v>0</v>
      </c>
      <c r="G369" s="58">
        <f t="shared" si="18"/>
        <v>0</v>
      </c>
      <c r="H369" s="58">
        <f t="shared" si="19"/>
        <v>0</v>
      </c>
    </row>
    <row r="370" spans="1:8" ht="12.75">
      <c r="A370" s="10" t="s">
        <v>116</v>
      </c>
      <c r="B370" s="187" t="s">
        <v>147</v>
      </c>
      <c r="C370" s="164">
        <v>7</v>
      </c>
      <c r="D370" s="165" t="s">
        <v>46</v>
      </c>
      <c r="E370" s="63"/>
      <c r="F370" s="61">
        <f t="shared" si="17"/>
        <v>0</v>
      </c>
      <c r="G370" s="58">
        <f t="shared" si="18"/>
        <v>0</v>
      </c>
      <c r="H370" s="58">
        <f t="shared" si="19"/>
        <v>0</v>
      </c>
    </row>
    <row r="371" spans="1:8" ht="12.75">
      <c r="A371" s="10" t="s">
        <v>114</v>
      </c>
      <c r="B371" s="187" t="s">
        <v>148</v>
      </c>
      <c r="C371" s="164">
        <v>1</v>
      </c>
      <c r="D371" s="160" t="s">
        <v>235</v>
      </c>
      <c r="E371" s="63"/>
      <c r="F371" s="61">
        <f t="shared" si="17"/>
        <v>0</v>
      </c>
      <c r="G371" s="58">
        <f t="shared" si="18"/>
        <v>0</v>
      </c>
      <c r="H371" s="58">
        <f t="shared" si="19"/>
        <v>0</v>
      </c>
    </row>
    <row r="372" spans="1:8" ht="12.75">
      <c r="A372" s="289" t="s">
        <v>115</v>
      </c>
      <c r="B372" s="187" t="s">
        <v>232</v>
      </c>
      <c r="C372" s="290">
        <v>1</v>
      </c>
      <c r="D372" s="160" t="s">
        <v>235</v>
      </c>
      <c r="E372" s="6"/>
      <c r="F372" s="61">
        <f t="shared" si="17"/>
        <v>0</v>
      </c>
      <c r="G372" s="58">
        <f t="shared" si="18"/>
        <v>0</v>
      </c>
      <c r="H372" s="58">
        <f t="shared" si="19"/>
        <v>0</v>
      </c>
    </row>
    <row r="373" spans="1:8" ht="12.75">
      <c r="A373" s="289"/>
      <c r="B373" s="190"/>
      <c r="C373" s="290"/>
      <c r="D373" s="291"/>
      <c r="E373" s="101"/>
      <c r="F373" s="61">
        <f t="shared" si="17"/>
        <v>0</v>
      </c>
      <c r="G373" s="58">
        <f t="shared" si="18"/>
        <v>0</v>
      </c>
      <c r="H373" s="58">
        <f t="shared" si="19"/>
        <v>0</v>
      </c>
    </row>
    <row r="374" spans="1:8" ht="12.75">
      <c r="A374" s="174">
        <v>3.4</v>
      </c>
      <c r="B374" s="175" t="s">
        <v>288</v>
      </c>
      <c r="C374" s="167"/>
      <c r="D374" s="172"/>
      <c r="E374" s="62"/>
      <c r="F374" s="61">
        <f t="shared" si="17"/>
        <v>0</v>
      </c>
      <c r="G374" s="58">
        <f t="shared" si="18"/>
        <v>0</v>
      </c>
      <c r="H374" s="58">
        <f t="shared" si="19"/>
        <v>0</v>
      </c>
    </row>
    <row r="375" spans="1:8" ht="12.75">
      <c r="A375" s="166" t="s">
        <v>250</v>
      </c>
      <c r="B375" s="159" t="s">
        <v>236</v>
      </c>
      <c r="C375" s="18">
        <v>30.63</v>
      </c>
      <c r="D375" s="160" t="s">
        <v>28</v>
      </c>
      <c r="E375" s="62"/>
      <c r="F375" s="61">
        <f t="shared" si="17"/>
        <v>0</v>
      </c>
      <c r="G375" s="58">
        <f t="shared" si="18"/>
        <v>0</v>
      </c>
      <c r="H375" s="58">
        <f t="shared" si="19"/>
        <v>0</v>
      </c>
    </row>
    <row r="376" spans="1:8" ht="12.75">
      <c r="A376" s="166" t="s">
        <v>251</v>
      </c>
      <c r="B376" s="159" t="s">
        <v>342</v>
      </c>
      <c r="C376" s="18">
        <v>30.63</v>
      </c>
      <c r="D376" s="160" t="s">
        <v>28</v>
      </c>
      <c r="E376" s="62"/>
      <c r="F376" s="61">
        <f t="shared" si="17"/>
        <v>0</v>
      </c>
      <c r="G376" s="58">
        <f t="shared" si="18"/>
        <v>0</v>
      </c>
      <c r="H376" s="58">
        <f t="shared" si="19"/>
        <v>0</v>
      </c>
    </row>
    <row r="377" spans="1:8" ht="12.75">
      <c r="A377" s="166" t="s">
        <v>252</v>
      </c>
      <c r="B377" s="159" t="s">
        <v>310</v>
      </c>
      <c r="C377" s="18">
        <v>37.46</v>
      </c>
      <c r="D377" s="160" t="s">
        <v>28</v>
      </c>
      <c r="E377" s="63"/>
      <c r="F377" s="61">
        <f t="shared" si="17"/>
        <v>0</v>
      </c>
      <c r="G377" s="58">
        <f t="shared" si="18"/>
        <v>0</v>
      </c>
      <c r="H377" s="58">
        <f t="shared" si="19"/>
        <v>0</v>
      </c>
    </row>
    <row r="378" spans="1:8" ht="12.75">
      <c r="A378" s="289"/>
      <c r="B378" s="190"/>
      <c r="C378" s="290"/>
      <c r="D378" s="291"/>
      <c r="E378" s="101"/>
      <c r="F378" s="61">
        <f t="shared" si="17"/>
        <v>0</v>
      </c>
      <c r="G378" s="58">
        <f t="shared" si="18"/>
        <v>0</v>
      </c>
      <c r="H378" s="58">
        <f t="shared" si="19"/>
        <v>0</v>
      </c>
    </row>
    <row r="379" spans="1:8" ht="12.75">
      <c r="A379" s="202">
        <v>4</v>
      </c>
      <c r="B379" s="178" t="s">
        <v>73</v>
      </c>
      <c r="C379" s="203"/>
      <c r="D379" s="160"/>
      <c r="E379" s="63"/>
      <c r="F379" s="61">
        <f t="shared" si="17"/>
        <v>0</v>
      </c>
      <c r="G379" s="58">
        <f t="shared" si="18"/>
        <v>0</v>
      </c>
      <c r="H379" s="58">
        <f t="shared" si="19"/>
        <v>0</v>
      </c>
    </row>
    <row r="380" spans="1:8" ht="12.75">
      <c r="A380" s="213">
        <v>4.1</v>
      </c>
      <c r="B380" s="187" t="s">
        <v>254</v>
      </c>
      <c r="C380" s="4">
        <v>20</v>
      </c>
      <c r="D380" s="160" t="s">
        <v>235</v>
      </c>
      <c r="E380" s="6"/>
      <c r="F380" s="61">
        <f t="shared" si="17"/>
        <v>0</v>
      </c>
      <c r="G380" s="58">
        <f t="shared" si="18"/>
        <v>0</v>
      </c>
      <c r="H380" s="58">
        <f t="shared" si="19"/>
        <v>0</v>
      </c>
    </row>
    <row r="381" spans="1:8" ht="12.75">
      <c r="A381" s="213">
        <v>4.2</v>
      </c>
      <c r="B381" s="187" t="s">
        <v>255</v>
      </c>
      <c r="C381" s="4">
        <v>19</v>
      </c>
      <c r="D381" s="160" t="s">
        <v>235</v>
      </c>
      <c r="E381" s="6"/>
      <c r="F381" s="61">
        <f t="shared" si="17"/>
        <v>0</v>
      </c>
      <c r="G381" s="58">
        <f t="shared" si="18"/>
        <v>0</v>
      </c>
      <c r="H381" s="58">
        <f t="shared" si="19"/>
        <v>0</v>
      </c>
    </row>
    <row r="382" spans="1:8" ht="12.75">
      <c r="A382" s="213">
        <v>4.3</v>
      </c>
      <c r="B382" s="187" t="s">
        <v>256</v>
      </c>
      <c r="C382" s="4">
        <v>1</v>
      </c>
      <c r="D382" s="160" t="s">
        <v>235</v>
      </c>
      <c r="E382" s="6"/>
      <c r="F382" s="61">
        <f t="shared" si="17"/>
        <v>0</v>
      </c>
      <c r="G382" s="58">
        <f t="shared" si="18"/>
        <v>0</v>
      </c>
      <c r="H382" s="58">
        <f t="shared" si="19"/>
        <v>0</v>
      </c>
    </row>
    <row r="383" spans="1:8" ht="12.75">
      <c r="A383" s="213">
        <v>4.4</v>
      </c>
      <c r="B383" s="187" t="s">
        <v>257</v>
      </c>
      <c r="C383" s="203">
        <v>1</v>
      </c>
      <c r="D383" s="160" t="s">
        <v>235</v>
      </c>
      <c r="E383" s="63"/>
      <c r="F383" s="61">
        <f t="shared" si="17"/>
        <v>0</v>
      </c>
      <c r="G383" s="58">
        <f t="shared" si="18"/>
        <v>0</v>
      </c>
      <c r="H383" s="58">
        <f t="shared" si="19"/>
        <v>0</v>
      </c>
    </row>
    <row r="384" spans="1:8" ht="12.75">
      <c r="A384" s="213">
        <v>4.5</v>
      </c>
      <c r="B384" s="187" t="s">
        <v>258</v>
      </c>
      <c r="C384" s="203">
        <v>1</v>
      </c>
      <c r="D384" s="160" t="s">
        <v>235</v>
      </c>
      <c r="E384" s="63"/>
      <c r="F384" s="61">
        <f t="shared" si="17"/>
        <v>0</v>
      </c>
      <c r="G384" s="58">
        <f t="shared" si="18"/>
        <v>0</v>
      </c>
      <c r="H384" s="58">
        <f t="shared" si="19"/>
        <v>0</v>
      </c>
    </row>
    <row r="385" spans="1:8" ht="12.75">
      <c r="A385" s="213">
        <v>4.6</v>
      </c>
      <c r="B385" s="187" t="s">
        <v>149</v>
      </c>
      <c r="C385" s="203">
        <v>2</v>
      </c>
      <c r="D385" s="160" t="s">
        <v>235</v>
      </c>
      <c r="E385" s="63"/>
      <c r="F385" s="61">
        <f t="shared" si="17"/>
        <v>0</v>
      </c>
      <c r="G385" s="58">
        <f t="shared" si="18"/>
        <v>0</v>
      </c>
      <c r="H385" s="58">
        <f t="shared" si="19"/>
        <v>0</v>
      </c>
    </row>
    <row r="386" spans="1:8" ht="12.75">
      <c r="A386" s="10">
        <v>4.7</v>
      </c>
      <c r="B386" s="187" t="s">
        <v>253</v>
      </c>
      <c r="C386" s="179">
        <v>20</v>
      </c>
      <c r="D386" s="160" t="s">
        <v>235</v>
      </c>
      <c r="E386" s="63"/>
      <c r="F386" s="61">
        <f t="shared" si="17"/>
        <v>0</v>
      </c>
      <c r="G386" s="58">
        <f t="shared" si="18"/>
        <v>0</v>
      </c>
      <c r="H386" s="58">
        <f t="shared" si="19"/>
        <v>0</v>
      </c>
    </row>
    <row r="387" spans="1:8" ht="12.75">
      <c r="A387" s="10"/>
      <c r="B387" s="187"/>
      <c r="C387" s="164"/>
      <c r="D387" s="165"/>
      <c r="E387" s="63"/>
      <c r="F387" s="61">
        <f t="shared" si="17"/>
        <v>0</v>
      </c>
      <c r="G387" s="58">
        <f t="shared" si="18"/>
        <v>0</v>
      </c>
      <c r="H387" s="58">
        <f t="shared" si="19"/>
        <v>0</v>
      </c>
    </row>
    <row r="388" spans="1:8" ht="12.75">
      <c r="A388" s="162">
        <v>5</v>
      </c>
      <c r="B388" s="163" t="s">
        <v>259</v>
      </c>
      <c r="C388" s="292"/>
      <c r="D388" s="197"/>
      <c r="E388" s="72"/>
      <c r="F388" s="61">
        <f t="shared" si="17"/>
        <v>0</v>
      </c>
      <c r="G388" s="58">
        <f t="shared" si="18"/>
        <v>0</v>
      </c>
      <c r="H388" s="58">
        <f t="shared" si="19"/>
        <v>0</v>
      </c>
    </row>
    <row r="389" spans="1:8" ht="12.75">
      <c r="A389" s="10">
        <v>5.1</v>
      </c>
      <c r="B389" s="187" t="s">
        <v>150</v>
      </c>
      <c r="C389" s="10">
        <v>11.62</v>
      </c>
      <c r="D389" s="199" t="s">
        <v>10</v>
      </c>
      <c r="E389" s="63"/>
      <c r="F389" s="61">
        <f t="shared" si="17"/>
        <v>0</v>
      </c>
      <c r="G389" s="58">
        <f t="shared" si="18"/>
        <v>0</v>
      </c>
      <c r="H389" s="58">
        <f t="shared" si="19"/>
        <v>0</v>
      </c>
    </row>
    <row r="390" spans="1:8" ht="12.75">
      <c r="A390" s="10">
        <v>5.2</v>
      </c>
      <c r="B390" s="187" t="s">
        <v>151</v>
      </c>
      <c r="C390" s="164">
        <v>1</v>
      </c>
      <c r="D390" s="165" t="s">
        <v>53</v>
      </c>
      <c r="E390" s="63"/>
      <c r="F390" s="61">
        <f t="shared" si="17"/>
        <v>0</v>
      </c>
      <c r="G390" s="58">
        <f>+C392*E392</f>
        <v>0</v>
      </c>
      <c r="H390" s="58">
        <f>+F392-G390</f>
        <v>0</v>
      </c>
    </row>
    <row r="391" spans="1:8" ht="51">
      <c r="A391" s="10">
        <v>5.3</v>
      </c>
      <c r="B391" s="187" t="s">
        <v>351</v>
      </c>
      <c r="C391" s="171">
        <v>1</v>
      </c>
      <c r="D391" s="170" t="s">
        <v>53</v>
      </c>
      <c r="E391" s="70"/>
      <c r="F391" s="61">
        <f t="shared" si="17"/>
        <v>0</v>
      </c>
      <c r="G391" s="58"/>
      <c r="H391" s="58"/>
    </row>
    <row r="392" spans="1:8" ht="12.75">
      <c r="A392" s="10">
        <v>5.4</v>
      </c>
      <c r="B392" s="187" t="s">
        <v>352</v>
      </c>
      <c r="C392" s="164">
        <v>58</v>
      </c>
      <c r="D392" s="165" t="s">
        <v>28</v>
      </c>
      <c r="E392" s="63"/>
      <c r="F392" s="61">
        <f t="shared" si="17"/>
        <v>0</v>
      </c>
      <c r="G392" s="58">
        <f aca="true" t="shared" si="20" ref="G392:G455">+C393*E393</f>
        <v>0</v>
      </c>
      <c r="H392" s="58">
        <f aca="true" t="shared" si="21" ref="H392:H455">+F393-G392</f>
        <v>0</v>
      </c>
    </row>
    <row r="393" spans="1:8" ht="12.75">
      <c r="A393" s="213"/>
      <c r="B393" s="185"/>
      <c r="C393" s="203"/>
      <c r="D393" s="160"/>
      <c r="E393" s="63"/>
      <c r="F393" s="61">
        <f t="shared" si="17"/>
        <v>0</v>
      </c>
      <c r="G393" s="58">
        <f t="shared" si="20"/>
        <v>0</v>
      </c>
      <c r="H393" s="58">
        <f t="shared" si="21"/>
        <v>0</v>
      </c>
    </row>
    <row r="394" spans="1:8" ht="12.75">
      <c r="A394" s="202">
        <v>6</v>
      </c>
      <c r="B394" s="178" t="s">
        <v>74</v>
      </c>
      <c r="C394" s="203"/>
      <c r="D394" s="160"/>
      <c r="E394" s="63"/>
      <c r="F394" s="61">
        <f t="shared" si="17"/>
        <v>0</v>
      </c>
      <c r="G394" s="58">
        <f t="shared" si="20"/>
        <v>0</v>
      </c>
      <c r="H394" s="58">
        <f t="shared" si="21"/>
        <v>0</v>
      </c>
    </row>
    <row r="395" spans="1:8" ht="25.5">
      <c r="A395" s="155">
        <v>6.1</v>
      </c>
      <c r="B395" s="187" t="s">
        <v>373</v>
      </c>
      <c r="C395" s="157">
        <v>24.5</v>
      </c>
      <c r="D395" s="158" t="s">
        <v>28</v>
      </c>
      <c r="E395" s="70"/>
      <c r="F395" s="61">
        <f t="shared" si="17"/>
        <v>0</v>
      </c>
      <c r="G395" s="58">
        <f t="shared" si="20"/>
        <v>0</v>
      </c>
      <c r="H395" s="58">
        <f t="shared" si="21"/>
        <v>0</v>
      </c>
    </row>
    <row r="396" spans="1:8" ht="25.5">
      <c r="A396" s="166">
        <v>6.2</v>
      </c>
      <c r="B396" s="187" t="s">
        <v>374</v>
      </c>
      <c r="C396" s="167">
        <v>24.5</v>
      </c>
      <c r="D396" s="165" t="s">
        <v>54</v>
      </c>
      <c r="E396" s="63"/>
      <c r="F396" s="61">
        <f t="shared" si="17"/>
        <v>0</v>
      </c>
      <c r="G396" s="58">
        <f t="shared" si="20"/>
        <v>0</v>
      </c>
      <c r="H396" s="58">
        <f t="shared" si="21"/>
        <v>0</v>
      </c>
    </row>
    <row r="397" spans="1:8" ht="12.75">
      <c r="A397" s="166">
        <v>6.3</v>
      </c>
      <c r="B397" s="187" t="s">
        <v>291</v>
      </c>
      <c r="C397" s="167">
        <v>26.2</v>
      </c>
      <c r="D397" s="165" t="s">
        <v>54</v>
      </c>
      <c r="E397" s="74"/>
      <c r="F397" s="61">
        <f t="shared" si="17"/>
        <v>0</v>
      </c>
      <c r="G397" s="58">
        <f t="shared" si="20"/>
        <v>0</v>
      </c>
      <c r="H397" s="58">
        <f t="shared" si="21"/>
        <v>0</v>
      </c>
    </row>
    <row r="398" spans="1:8" ht="38.25">
      <c r="A398" s="293">
        <v>6.4</v>
      </c>
      <c r="B398" s="193" t="s">
        <v>372</v>
      </c>
      <c r="C398" s="294">
        <v>319</v>
      </c>
      <c r="D398" s="295" t="s">
        <v>54</v>
      </c>
      <c r="E398" s="102"/>
      <c r="F398" s="61">
        <f t="shared" si="17"/>
        <v>0</v>
      </c>
      <c r="G398" s="58">
        <f t="shared" si="20"/>
        <v>0</v>
      </c>
      <c r="H398" s="58">
        <f t="shared" si="21"/>
        <v>0</v>
      </c>
    </row>
    <row r="399" spans="1:8" ht="12.75">
      <c r="A399" s="27"/>
      <c r="B399" s="185"/>
      <c r="C399" s="179"/>
      <c r="D399" s="160"/>
      <c r="E399" s="57"/>
      <c r="F399" s="61">
        <f t="shared" si="17"/>
        <v>0</v>
      </c>
      <c r="G399" s="58">
        <f t="shared" si="20"/>
        <v>0</v>
      </c>
      <c r="H399" s="58">
        <f t="shared" si="21"/>
        <v>0</v>
      </c>
    </row>
    <row r="400" spans="1:8" ht="12.75">
      <c r="A400" s="174" t="s">
        <v>24</v>
      </c>
      <c r="B400" s="220" t="s">
        <v>38</v>
      </c>
      <c r="C400" s="296"/>
      <c r="D400" s="297"/>
      <c r="E400" s="103"/>
      <c r="F400" s="61">
        <f t="shared" si="17"/>
        <v>0</v>
      </c>
      <c r="G400" s="58">
        <f t="shared" si="20"/>
        <v>0</v>
      </c>
      <c r="H400" s="58">
        <f t="shared" si="21"/>
        <v>0</v>
      </c>
    </row>
    <row r="401" spans="1:8" ht="12.75">
      <c r="A401" s="27">
        <v>1</v>
      </c>
      <c r="B401" s="187" t="s">
        <v>305</v>
      </c>
      <c r="C401" s="179">
        <v>5.2</v>
      </c>
      <c r="D401" s="298" t="s">
        <v>28</v>
      </c>
      <c r="E401" s="63"/>
      <c r="F401" s="61">
        <f t="shared" si="17"/>
        <v>0</v>
      </c>
      <c r="G401" s="58">
        <f t="shared" si="20"/>
        <v>0</v>
      </c>
      <c r="H401" s="58">
        <f t="shared" si="21"/>
        <v>0</v>
      </c>
    </row>
    <row r="402" spans="1:8" ht="12.75">
      <c r="A402" s="27">
        <v>2</v>
      </c>
      <c r="B402" s="187" t="s">
        <v>220</v>
      </c>
      <c r="C402" s="18">
        <v>5.2</v>
      </c>
      <c r="D402" s="298" t="s">
        <v>28</v>
      </c>
      <c r="E402" s="63"/>
      <c r="F402" s="61">
        <f t="shared" si="17"/>
        <v>0</v>
      </c>
      <c r="G402" s="58">
        <f t="shared" si="20"/>
        <v>0</v>
      </c>
      <c r="H402" s="58">
        <f t="shared" si="21"/>
        <v>0</v>
      </c>
    </row>
    <row r="403" spans="1:8" ht="12.75">
      <c r="A403" s="27">
        <v>3</v>
      </c>
      <c r="B403" s="187" t="s">
        <v>221</v>
      </c>
      <c r="C403" s="299">
        <v>1</v>
      </c>
      <c r="D403" s="298" t="s">
        <v>53</v>
      </c>
      <c r="E403" s="63"/>
      <c r="F403" s="61">
        <f aca="true" t="shared" si="22" ref="F403:F466">+E403*C403</f>
        <v>0</v>
      </c>
      <c r="G403" s="58">
        <f t="shared" si="20"/>
        <v>0</v>
      </c>
      <c r="H403" s="58">
        <f t="shared" si="21"/>
        <v>0</v>
      </c>
    </row>
    <row r="404" spans="1:8" ht="12.75">
      <c r="A404" s="200">
        <v>4</v>
      </c>
      <c r="B404" s="187" t="s">
        <v>222</v>
      </c>
      <c r="C404" s="179">
        <v>2</v>
      </c>
      <c r="D404" s="160" t="s">
        <v>235</v>
      </c>
      <c r="E404" s="63"/>
      <c r="F404" s="61">
        <f t="shared" si="22"/>
        <v>0</v>
      </c>
      <c r="G404" s="58">
        <f t="shared" si="20"/>
        <v>0</v>
      </c>
      <c r="H404" s="58">
        <f t="shared" si="21"/>
        <v>0</v>
      </c>
    </row>
    <row r="405" spans="1:8" ht="12.75">
      <c r="A405" s="200"/>
      <c r="B405" s="187"/>
      <c r="C405" s="179"/>
      <c r="D405" s="300"/>
      <c r="E405" s="104"/>
      <c r="F405" s="61">
        <f t="shared" si="22"/>
        <v>0</v>
      </c>
      <c r="G405" s="58">
        <f t="shared" si="20"/>
        <v>0</v>
      </c>
      <c r="H405" s="58">
        <f t="shared" si="21"/>
        <v>0</v>
      </c>
    </row>
    <row r="406" spans="1:8" ht="12.75">
      <c r="A406" s="27">
        <v>5</v>
      </c>
      <c r="B406" s="187" t="s">
        <v>152</v>
      </c>
      <c r="C406" s="167">
        <v>16.2</v>
      </c>
      <c r="D406" s="165" t="s">
        <v>28</v>
      </c>
      <c r="E406" s="63"/>
      <c r="F406" s="61">
        <f t="shared" si="22"/>
        <v>0</v>
      </c>
      <c r="G406" s="58">
        <f t="shared" si="20"/>
        <v>0</v>
      </c>
      <c r="H406" s="58">
        <f t="shared" si="21"/>
        <v>0</v>
      </c>
    </row>
    <row r="407" spans="1:8" ht="12.75">
      <c r="A407" s="27">
        <v>6</v>
      </c>
      <c r="B407" s="187" t="s">
        <v>156</v>
      </c>
      <c r="C407" s="179">
        <v>16.2</v>
      </c>
      <c r="D407" s="160" t="s">
        <v>28</v>
      </c>
      <c r="E407" s="63"/>
      <c r="F407" s="61">
        <f t="shared" si="22"/>
        <v>0</v>
      </c>
      <c r="G407" s="58">
        <f t="shared" si="20"/>
        <v>0</v>
      </c>
      <c r="H407" s="58">
        <f t="shared" si="21"/>
        <v>0</v>
      </c>
    </row>
    <row r="408" spans="1:8" ht="15">
      <c r="A408" s="301"/>
      <c r="B408" s="302"/>
      <c r="C408" s="179"/>
      <c r="D408" s="297"/>
      <c r="E408" s="103"/>
      <c r="F408" s="61">
        <f t="shared" si="22"/>
        <v>0</v>
      </c>
      <c r="G408" s="58">
        <f t="shared" si="20"/>
        <v>0</v>
      </c>
      <c r="H408" s="58">
        <f t="shared" si="21"/>
        <v>0</v>
      </c>
    </row>
    <row r="409" spans="1:8" ht="38.25">
      <c r="A409" s="191">
        <v>7</v>
      </c>
      <c r="B409" s="185" t="s">
        <v>309</v>
      </c>
      <c r="C409" s="179">
        <v>1</v>
      </c>
      <c r="D409" s="160" t="s">
        <v>235</v>
      </c>
      <c r="E409" s="57"/>
      <c r="F409" s="61">
        <f t="shared" si="22"/>
        <v>0</v>
      </c>
      <c r="G409" s="58">
        <f t="shared" si="20"/>
        <v>0</v>
      </c>
      <c r="H409" s="58">
        <f t="shared" si="21"/>
        <v>0</v>
      </c>
    </row>
    <row r="410" spans="1:8" ht="12.75">
      <c r="A410" s="301"/>
      <c r="B410" s="303"/>
      <c r="C410" s="179"/>
      <c r="D410" s="297"/>
      <c r="E410" s="103"/>
      <c r="F410" s="61">
        <f t="shared" si="22"/>
        <v>0</v>
      </c>
      <c r="G410" s="58">
        <f t="shared" si="20"/>
        <v>0</v>
      </c>
      <c r="H410" s="58">
        <f t="shared" si="21"/>
        <v>0</v>
      </c>
    </row>
    <row r="411" spans="1:8" ht="25.5">
      <c r="A411" s="304">
        <v>8</v>
      </c>
      <c r="B411" s="305" t="s">
        <v>39</v>
      </c>
      <c r="C411" s="179"/>
      <c r="D411" s="300"/>
      <c r="E411" s="56"/>
      <c r="F411" s="61">
        <f t="shared" si="22"/>
        <v>0</v>
      </c>
      <c r="G411" s="58">
        <f t="shared" si="20"/>
        <v>0</v>
      </c>
      <c r="H411" s="58">
        <f t="shared" si="21"/>
        <v>0</v>
      </c>
    </row>
    <row r="412" spans="1:8" ht="12.75">
      <c r="A412" s="166">
        <v>8.1</v>
      </c>
      <c r="B412" s="156" t="s">
        <v>223</v>
      </c>
      <c r="C412" s="179">
        <v>6</v>
      </c>
      <c r="D412" s="300" t="s">
        <v>10</v>
      </c>
      <c r="E412" s="6"/>
      <c r="F412" s="61">
        <f t="shared" si="22"/>
        <v>0</v>
      </c>
      <c r="G412" s="58">
        <f t="shared" si="20"/>
        <v>0</v>
      </c>
      <c r="H412" s="58">
        <f t="shared" si="21"/>
        <v>0</v>
      </c>
    </row>
    <row r="413" spans="1:8" ht="12.75">
      <c r="A413" s="166">
        <v>8.2</v>
      </c>
      <c r="B413" s="156" t="s">
        <v>224</v>
      </c>
      <c r="C413" s="179">
        <v>6</v>
      </c>
      <c r="D413" s="160" t="s">
        <v>235</v>
      </c>
      <c r="E413" s="6"/>
      <c r="F413" s="61">
        <f t="shared" si="22"/>
        <v>0</v>
      </c>
      <c r="G413" s="58">
        <f t="shared" si="20"/>
        <v>0</v>
      </c>
      <c r="H413" s="58">
        <f t="shared" si="21"/>
        <v>0</v>
      </c>
    </row>
    <row r="414" spans="1:8" ht="12.75">
      <c r="A414" s="166">
        <v>8.3</v>
      </c>
      <c r="B414" s="156" t="s">
        <v>225</v>
      </c>
      <c r="C414" s="179">
        <v>8</v>
      </c>
      <c r="D414" s="160" t="s">
        <v>235</v>
      </c>
      <c r="E414" s="6"/>
      <c r="F414" s="61">
        <f t="shared" si="22"/>
        <v>0</v>
      </c>
      <c r="G414" s="58">
        <f t="shared" si="20"/>
        <v>0</v>
      </c>
      <c r="H414" s="58">
        <f t="shared" si="21"/>
        <v>0</v>
      </c>
    </row>
    <row r="415" spans="1:8" ht="12.75">
      <c r="A415" s="166">
        <v>8.4</v>
      </c>
      <c r="B415" s="156" t="s">
        <v>226</v>
      </c>
      <c r="C415" s="179">
        <v>2</v>
      </c>
      <c r="D415" s="160" t="s">
        <v>235</v>
      </c>
      <c r="E415" s="6"/>
      <c r="F415" s="61">
        <f t="shared" si="22"/>
        <v>0</v>
      </c>
      <c r="G415" s="58">
        <f t="shared" si="20"/>
        <v>0</v>
      </c>
      <c r="H415" s="58">
        <f t="shared" si="21"/>
        <v>0</v>
      </c>
    </row>
    <row r="416" spans="1:8" ht="12.75">
      <c r="A416" s="166">
        <v>8.5</v>
      </c>
      <c r="B416" s="156" t="s">
        <v>233</v>
      </c>
      <c r="C416" s="179">
        <v>2</v>
      </c>
      <c r="D416" s="160" t="s">
        <v>235</v>
      </c>
      <c r="E416" s="6"/>
      <c r="F416" s="61">
        <f t="shared" si="22"/>
        <v>0</v>
      </c>
      <c r="G416" s="58">
        <f t="shared" si="20"/>
        <v>0</v>
      </c>
      <c r="H416" s="58">
        <f t="shared" si="21"/>
        <v>0</v>
      </c>
    </row>
    <row r="417" spans="1:8" ht="12.75">
      <c r="A417" s="166">
        <v>8.6</v>
      </c>
      <c r="B417" s="156" t="s">
        <v>234</v>
      </c>
      <c r="C417" s="179">
        <v>4</v>
      </c>
      <c r="D417" s="160" t="s">
        <v>235</v>
      </c>
      <c r="E417" s="6"/>
      <c r="F417" s="61">
        <f t="shared" si="22"/>
        <v>0</v>
      </c>
      <c r="G417" s="58">
        <f t="shared" si="20"/>
        <v>0</v>
      </c>
      <c r="H417" s="58">
        <f t="shared" si="21"/>
        <v>0</v>
      </c>
    </row>
    <row r="418" spans="1:8" ht="12.75">
      <c r="A418" s="166">
        <v>8.7</v>
      </c>
      <c r="B418" s="156" t="s">
        <v>227</v>
      </c>
      <c r="C418" s="179">
        <v>1</v>
      </c>
      <c r="D418" s="300" t="s">
        <v>20</v>
      </c>
      <c r="E418" s="6"/>
      <c r="F418" s="61">
        <f t="shared" si="22"/>
        <v>0</v>
      </c>
      <c r="G418" s="58">
        <f t="shared" si="20"/>
        <v>0</v>
      </c>
      <c r="H418" s="58">
        <f t="shared" si="21"/>
        <v>0</v>
      </c>
    </row>
    <row r="419" spans="1:8" ht="12.75">
      <c r="A419" s="200"/>
      <c r="B419" s="306"/>
      <c r="C419" s="307"/>
      <c r="D419" s="300"/>
      <c r="E419" s="56"/>
      <c r="F419" s="61">
        <f t="shared" si="22"/>
        <v>0</v>
      </c>
      <c r="G419" s="58">
        <f t="shared" si="20"/>
        <v>0</v>
      </c>
      <c r="H419" s="58">
        <f t="shared" si="21"/>
        <v>0</v>
      </c>
    </row>
    <row r="420" spans="1:8" ht="12.75">
      <c r="A420" s="186" t="s">
        <v>25</v>
      </c>
      <c r="B420" s="220" t="s">
        <v>40</v>
      </c>
      <c r="C420" s="308"/>
      <c r="D420" s="309"/>
      <c r="E420" s="105"/>
      <c r="F420" s="61">
        <f t="shared" si="22"/>
        <v>0</v>
      </c>
      <c r="G420" s="58">
        <f t="shared" si="20"/>
        <v>0</v>
      </c>
      <c r="H420" s="58">
        <f t="shared" si="21"/>
        <v>0</v>
      </c>
    </row>
    <row r="421" spans="1:8" ht="25.5">
      <c r="A421" s="191">
        <v>1</v>
      </c>
      <c r="B421" s="156" t="s">
        <v>292</v>
      </c>
      <c r="C421" s="32">
        <v>1</v>
      </c>
      <c r="D421" s="158" t="s">
        <v>235</v>
      </c>
      <c r="E421" s="67"/>
      <c r="F421" s="61">
        <f t="shared" si="22"/>
        <v>0</v>
      </c>
      <c r="G421" s="58">
        <f t="shared" si="20"/>
        <v>0</v>
      </c>
      <c r="H421" s="58">
        <f t="shared" si="21"/>
        <v>0</v>
      </c>
    </row>
    <row r="422" spans="1:8" ht="12.75">
      <c r="A422" s="191">
        <v>2</v>
      </c>
      <c r="B422" s="156" t="s">
        <v>157</v>
      </c>
      <c r="C422" s="20">
        <v>1</v>
      </c>
      <c r="D422" s="160" t="s">
        <v>235</v>
      </c>
      <c r="E422" s="57"/>
      <c r="F422" s="61">
        <f t="shared" si="22"/>
        <v>0</v>
      </c>
      <c r="G422" s="58">
        <f t="shared" si="20"/>
        <v>0</v>
      </c>
      <c r="H422" s="58">
        <f t="shared" si="21"/>
        <v>0</v>
      </c>
    </row>
    <row r="423" spans="1:8" ht="12.75">
      <c r="A423" s="191">
        <v>3</v>
      </c>
      <c r="B423" s="156" t="s">
        <v>262</v>
      </c>
      <c r="C423" s="20">
        <v>1</v>
      </c>
      <c r="D423" s="160" t="s">
        <v>235</v>
      </c>
      <c r="E423" s="57"/>
      <c r="F423" s="61">
        <f t="shared" si="22"/>
        <v>0</v>
      </c>
      <c r="G423" s="58">
        <f t="shared" si="20"/>
        <v>0</v>
      </c>
      <c r="H423" s="58">
        <f t="shared" si="21"/>
        <v>0</v>
      </c>
    </row>
    <row r="424" spans="1:8" ht="12.75">
      <c r="A424" s="191">
        <v>4</v>
      </c>
      <c r="B424" s="156" t="s">
        <v>228</v>
      </c>
      <c r="C424" s="180">
        <v>1</v>
      </c>
      <c r="D424" s="160" t="s">
        <v>235</v>
      </c>
      <c r="E424" s="57"/>
      <c r="F424" s="61">
        <f t="shared" si="22"/>
        <v>0</v>
      </c>
      <c r="G424" s="58">
        <f t="shared" si="20"/>
        <v>0</v>
      </c>
      <c r="H424" s="58">
        <f t="shared" si="21"/>
        <v>0</v>
      </c>
    </row>
    <row r="425" spans="1:8" ht="51">
      <c r="A425" s="191">
        <v>5</v>
      </c>
      <c r="B425" s="210" t="s">
        <v>293</v>
      </c>
      <c r="C425" s="169">
        <v>2633.47</v>
      </c>
      <c r="D425" s="188" t="s">
        <v>30</v>
      </c>
      <c r="E425" s="67"/>
      <c r="F425" s="61">
        <f t="shared" si="22"/>
        <v>0</v>
      </c>
      <c r="G425" s="58">
        <f t="shared" si="20"/>
        <v>0</v>
      </c>
      <c r="H425" s="58">
        <f t="shared" si="21"/>
        <v>0</v>
      </c>
    </row>
    <row r="426" spans="1:8" ht="12.75">
      <c r="A426" s="191">
        <v>6</v>
      </c>
      <c r="B426" s="156" t="s">
        <v>229</v>
      </c>
      <c r="C426" s="180">
        <v>1</v>
      </c>
      <c r="D426" s="160" t="s">
        <v>235</v>
      </c>
      <c r="E426" s="57"/>
      <c r="F426" s="61">
        <f t="shared" si="22"/>
        <v>0</v>
      </c>
      <c r="G426" s="58">
        <f t="shared" si="20"/>
        <v>0</v>
      </c>
      <c r="H426" s="58">
        <f t="shared" si="21"/>
        <v>0</v>
      </c>
    </row>
    <row r="427" spans="1:8" ht="12.75">
      <c r="A427" s="191">
        <v>7</v>
      </c>
      <c r="B427" s="156" t="s">
        <v>297</v>
      </c>
      <c r="C427" s="180">
        <v>2</v>
      </c>
      <c r="D427" s="310" t="s">
        <v>339</v>
      </c>
      <c r="E427" s="57"/>
      <c r="F427" s="61">
        <f t="shared" si="22"/>
        <v>0</v>
      </c>
      <c r="G427" s="58">
        <f t="shared" si="20"/>
        <v>0</v>
      </c>
      <c r="H427" s="58">
        <f t="shared" si="21"/>
        <v>0</v>
      </c>
    </row>
    <row r="428" spans="1:8" ht="12.75">
      <c r="A428" s="166"/>
      <c r="B428" s="306"/>
      <c r="C428" s="307"/>
      <c r="D428" s="300"/>
      <c r="E428" s="56"/>
      <c r="F428" s="61">
        <f t="shared" si="22"/>
        <v>0</v>
      </c>
      <c r="G428" s="58">
        <f t="shared" si="20"/>
        <v>0</v>
      </c>
      <c r="H428" s="58">
        <f t="shared" si="21"/>
        <v>0</v>
      </c>
    </row>
    <row r="429" spans="1:8" ht="12.75">
      <c r="A429" s="186" t="s">
        <v>26</v>
      </c>
      <c r="B429" s="220" t="s">
        <v>41</v>
      </c>
      <c r="C429" s="311"/>
      <c r="D429" s="298"/>
      <c r="E429" s="56"/>
      <c r="F429" s="61">
        <f t="shared" si="22"/>
        <v>0</v>
      </c>
      <c r="G429" s="58">
        <f t="shared" si="20"/>
        <v>0</v>
      </c>
      <c r="H429" s="58">
        <f t="shared" si="21"/>
        <v>0</v>
      </c>
    </row>
    <row r="430" spans="1:8" ht="38.25">
      <c r="A430" s="27">
        <v>1</v>
      </c>
      <c r="B430" s="156" t="s">
        <v>272</v>
      </c>
      <c r="C430" s="312">
        <v>627.33</v>
      </c>
      <c r="D430" s="148" t="s">
        <v>42</v>
      </c>
      <c r="E430" s="67"/>
      <c r="F430" s="61">
        <f t="shared" si="22"/>
        <v>0</v>
      </c>
      <c r="G430" s="58">
        <f t="shared" si="20"/>
        <v>0</v>
      </c>
      <c r="H430" s="58">
        <f t="shared" si="21"/>
        <v>0</v>
      </c>
    </row>
    <row r="431" spans="1:8" ht="25.5">
      <c r="A431" s="27">
        <v>2</v>
      </c>
      <c r="B431" s="156" t="s">
        <v>162</v>
      </c>
      <c r="C431" s="32">
        <v>3</v>
      </c>
      <c r="D431" s="158" t="s">
        <v>235</v>
      </c>
      <c r="E431" s="51"/>
      <c r="F431" s="61">
        <f t="shared" si="22"/>
        <v>0</v>
      </c>
      <c r="G431" s="58">
        <f t="shared" si="20"/>
        <v>0</v>
      </c>
      <c r="H431" s="58">
        <f t="shared" si="21"/>
        <v>0</v>
      </c>
    </row>
    <row r="432" spans="1:8" ht="38.25">
      <c r="A432" s="27">
        <v>3</v>
      </c>
      <c r="B432" s="156" t="s">
        <v>263</v>
      </c>
      <c r="C432" s="32">
        <v>6</v>
      </c>
      <c r="D432" s="158" t="s">
        <v>235</v>
      </c>
      <c r="E432" s="51"/>
      <c r="F432" s="61">
        <f t="shared" si="22"/>
        <v>0</v>
      </c>
      <c r="G432" s="58">
        <f t="shared" si="20"/>
        <v>0</v>
      </c>
      <c r="H432" s="58">
        <f t="shared" si="21"/>
        <v>0</v>
      </c>
    </row>
    <row r="433" spans="1:8" ht="38.25">
      <c r="A433" s="27">
        <v>4</v>
      </c>
      <c r="B433" s="156" t="s">
        <v>296</v>
      </c>
      <c r="C433" s="32">
        <v>6</v>
      </c>
      <c r="D433" s="158" t="s">
        <v>235</v>
      </c>
      <c r="E433" s="51"/>
      <c r="F433" s="61">
        <f t="shared" si="22"/>
        <v>0</v>
      </c>
      <c r="G433" s="58">
        <f t="shared" si="20"/>
        <v>0</v>
      </c>
      <c r="H433" s="58">
        <f t="shared" si="21"/>
        <v>0</v>
      </c>
    </row>
    <row r="434" spans="1:8" ht="12.75">
      <c r="A434" s="27">
        <v>5</v>
      </c>
      <c r="B434" s="156" t="s">
        <v>159</v>
      </c>
      <c r="C434" s="18">
        <v>1</v>
      </c>
      <c r="D434" s="160" t="s">
        <v>235</v>
      </c>
      <c r="E434" s="6"/>
      <c r="F434" s="61">
        <f t="shared" si="22"/>
        <v>0</v>
      </c>
      <c r="G434" s="58">
        <f t="shared" si="20"/>
        <v>0</v>
      </c>
      <c r="H434" s="58">
        <f t="shared" si="21"/>
        <v>0</v>
      </c>
    </row>
    <row r="435" spans="1:8" ht="12.75">
      <c r="A435" s="27"/>
      <c r="B435" s="156"/>
      <c r="C435" s="18"/>
      <c r="D435" s="154"/>
      <c r="E435" s="6"/>
      <c r="F435" s="61">
        <f t="shared" si="22"/>
        <v>0</v>
      </c>
      <c r="G435" s="58">
        <f t="shared" si="20"/>
        <v>0</v>
      </c>
      <c r="H435" s="58">
        <f t="shared" si="21"/>
        <v>0</v>
      </c>
    </row>
    <row r="436" spans="1:8" ht="12.75">
      <c r="A436" s="177">
        <v>5</v>
      </c>
      <c r="B436" s="220" t="s">
        <v>43</v>
      </c>
      <c r="C436" s="311"/>
      <c r="D436" s="298"/>
      <c r="E436" s="56"/>
      <c r="F436" s="61">
        <f t="shared" si="22"/>
        <v>0</v>
      </c>
      <c r="G436" s="58">
        <f t="shared" si="20"/>
        <v>0</v>
      </c>
      <c r="H436" s="58">
        <f t="shared" si="21"/>
        <v>0</v>
      </c>
    </row>
    <row r="437" spans="1:8" ht="25.5">
      <c r="A437" s="222">
        <v>1.1</v>
      </c>
      <c r="B437" s="156" t="s">
        <v>264</v>
      </c>
      <c r="C437" s="32">
        <v>9</v>
      </c>
      <c r="D437" s="158" t="s">
        <v>235</v>
      </c>
      <c r="E437" s="67"/>
      <c r="F437" s="61">
        <f t="shared" si="22"/>
        <v>0</v>
      </c>
      <c r="G437" s="58">
        <f t="shared" si="20"/>
        <v>0</v>
      </c>
      <c r="H437" s="58">
        <f t="shared" si="21"/>
        <v>0</v>
      </c>
    </row>
    <row r="438" spans="1:8" ht="12.75">
      <c r="A438" s="313">
        <v>1.2</v>
      </c>
      <c r="B438" s="216" t="s">
        <v>163</v>
      </c>
      <c r="C438" s="30">
        <v>9</v>
      </c>
      <c r="D438" s="195" t="s">
        <v>235</v>
      </c>
      <c r="E438" s="25"/>
      <c r="F438" s="61">
        <f t="shared" si="22"/>
        <v>0</v>
      </c>
      <c r="G438" s="58">
        <f t="shared" si="20"/>
        <v>0</v>
      </c>
      <c r="H438" s="58">
        <f t="shared" si="21"/>
        <v>0</v>
      </c>
    </row>
    <row r="439" spans="1:8" ht="76.5">
      <c r="A439" s="222">
        <v>1.3</v>
      </c>
      <c r="B439" s="156" t="s">
        <v>356</v>
      </c>
      <c r="C439" s="32">
        <v>9</v>
      </c>
      <c r="D439" s="158" t="s">
        <v>235</v>
      </c>
      <c r="E439" s="51"/>
      <c r="F439" s="61">
        <f t="shared" si="22"/>
        <v>0</v>
      </c>
      <c r="G439" s="58">
        <f t="shared" si="20"/>
        <v>0</v>
      </c>
      <c r="H439" s="58">
        <f t="shared" si="21"/>
        <v>0</v>
      </c>
    </row>
    <row r="440" spans="1:8" ht="38.25">
      <c r="A440" s="222">
        <v>1.4</v>
      </c>
      <c r="B440" s="156" t="s">
        <v>357</v>
      </c>
      <c r="C440" s="32">
        <v>9</v>
      </c>
      <c r="D440" s="158" t="s">
        <v>235</v>
      </c>
      <c r="E440" s="67"/>
      <c r="F440" s="61">
        <f t="shared" si="22"/>
        <v>0</v>
      </c>
      <c r="G440" s="58">
        <f t="shared" si="20"/>
        <v>0</v>
      </c>
      <c r="H440" s="58">
        <f t="shared" si="21"/>
        <v>0</v>
      </c>
    </row>
    <row r="441" spans="1:8" ht="25.5">
      <c r="A441" s="222">
        <v>1.5</v>
      </c>
      <c r="B441" s="156" t="s">
        <v>164</v>
      </c>
      <c r="C441" s="32">
        <v>9</v>
      </c>
      <c r="D441" s="158" t="s">
        <v>235</v>
      </c>
      <c r="E441" s="67"/>
      <c r="F441" s="61">
        <f t="shared" si="22"/>
        <v>0</v>
      </c>
      <c r="G441" s="58">
        <f t="shared" si="20"/>
        <v>0</v>
      </c>
      <c r="H441" s="58">
        <f t="shared" si="21"/>
        <v>0</v>
      </c>
    </row>
    <row r="442" spans="1:8" ht="25.5">
      <c r="A442" s="222">
        <v>1.6</v>
      </c>
      <c r="B442" s="156" t="s">
        <v>165</v>
      </c>
      <c r="C442" s="18">
        <v>9</v>
      </c>
      <c r="D442" s="160" t="s">
        <v>235</v>
      </c>
      <c r="E442" s="57"/>
      <c r="F442" s="61">
        <f t="shared" si="22"/>
        <v>0</v>
      </c>
      <c r="G442" s="58">
        <f t="shared" si="20"/>
        <v>0</v>
      </c>
      <c r="H442" s="58">
        <f t="shared" si="21"/>
        <v>0</v>
      </c>
    </row>
    <row r="443" spans="1:8" ht="38.25">
      <c r="A443" s="222">
        <v>1.7</v>
      </c>
      <c r="B443" s="156" t="s">
        <v>273</v>
      </c>
      <c r="C443" s="18">
        <v>1</v>
      </c>
      <c r="D443" s="160" t="s">
        <v>235</v>
      </c>
      <c r="E443" s="57"/>
      <c r="F443" s="61">
        <f t="shared" si="22"/>
        <v>0</v>
      </c>
      <c r="G443" s="58">
        <f t="shared" si="20"/>
        <v>0</v>
      </c>
      <c r="H443" s="58">
        <f t="shared" si="21"/>
        <v>0</v>
      </c>
    </row>
    <row r="444" spans="1:8" ht="12.75">
      <c r="A444" s="27"/>
      <c r="B444" s="314"/>
      <c r="C444" s="311"/>
      <c r="D444" s="298"/>
      <c r="E444" s="56"/>
      <c r="F444" s="61">
        <f t="shared" si="22"/>
        <v>0</v>
      </c>
      <c r="G444" s="58">
        <f t="shared" si="20"/>
        <v>0</v>
      </c>
      <c r="H444" s="58">
        <f t="shared" si="21"/>
        <v>0</v>
      </c>
    </row>
    <row r="445" spans="1:8" ht="12.75">
      <c r="A445" s="304">
        <v>2</v>
      </c>
      <c r="B445" s="315" t="s">
        <v>33</v>
      </c>
      <c r="C445" s="180"/>
      <c r="D445" s="172"/>
      <c r="E445" s="78"/>
      <c r="F445" s="61">
        <f t="shared" si="22"/>
        <v>0</v>
      </c>
      <c r="G445" s="58">
        <f t="shared" si="20"/>
        <v>0</v>
      </c>
      <c r="H445" s="58">
        <f t="shared" si="21"/>
        <v>0</v>
      </c>
    </row>
    <row r="446" spans="1:8" ht="12.75">
      <c r="A446" s="166">
        <v>2.1</v>
      </c>
      <c r="B446" s="187" t="s">
        <v>166</v>
      </c>
      <c r="C446" s="180">
        <v>53.47</v>
      </c>
      <c r="D446" s="172" t="s">
        <v>29</v>
      </c>
      <c r="E446" s="57"/>
      <c r="F446" s="61">
        <f t="shared" si="22"/>
        <v>0</v>
      </c>
      <c r="G446" s="58">
        <f t="shared" si="20"/>
        <v>0</v>
      </c>
      <c r="H446" s="58">
        <f t="shared" si="21"/>
        <v>0</v>
      </c>
    </row>
    <row r="447" spans="1:8" ht="25.5">
      <c r="A447" s="166">
        <f>+A446+0.1</f>
        <v>2.2</v>
      </c>
      <c r="B447" s="187" t="s">
        <v>167</v>
      </c>
      <c r="C447" s="180">
        <v>69.51</v>
      </c>
      <c r="D447" s="172" t="s">
        <v>29</v>
      </c>
      <c r="E447" s="57"/>
      <c r="F447" s="61">
        <f t="shared" si="22"/>
        <v>0</v>
      </c>
      <c r="G447" s="58">
        <f t="shared" si="20"/>
        <v>0</v>
      </c>
      <c r="H447" s="58">
        <f t="shared" si="21"/>
        <v>0</v>
      </c>
    </row>
    <row r="448" spans="1:8" ht="12.75">
      <c r="A448" s="200"/>
      <c r="B448" s="287"/>
      <c r="C448" s="180"/>
      <c r="D448" s="172"/>
      <c r="E448" s="57"/>
      <c r="F448" s="61">
        <f t="shared" si="22"/>
        <v>0</v>
      </c>
      <c r="G448" s="58">
        <f t="shared" si="20"/>
        <v>0</v>
      </c>
      <c r="H448" s="58">
        <f t="shared" si="21"/>
        <v>0</v>
      </c>
    </row>
    <row r="449" spans="1:8" ht="12.75">
      <c r="A449" s="316">
        <v>3</v>
      </c>
      <c r="B449" s="317" t="s">
        <v>23</v>
      </c>
      <c r="C449" s="318"/>
      <c r="D449" s="283"/>
      <c r="E449" s="57"/>
      <c r="F449" s="61">
        <f t="shared" si="22"/>
        <v>0</v>
      </c>
      <c r="G449" s="58">
        <f t="shared" si="20"/>
        <v>0</v>
      </c>
      <c r="H449" s="58">
        <f t="shared" si="21"/>
        <v>0</v>
      </c>
    </row>
    <row r="450" spans="1:8" ht="12.75">
      <c r="A450" s="198">
        <f>+A449+0.1</f>
        <v>3.1</v>
      </c>
      <c r="B450" s="156" t="s">
        <v>168</v>
      </c>
      <c r="C450" s="319">
        <v>36.73</v>
      </c>
      <c r="D450" s="320" t="s">
        <v>29</v>
      </c>
      <c r="E450" s="57"/>
      <c r="F450" s="61">
        <f t="shared" si="22"/>
        <v>0</v>
      </c>
      <c r="G450" s="58">
        <f t="shared" si="20"/>
        <v>0</v>
      </c>
      <c r="H450" s="58">
        <f t="shared" si="21"/>
        <v>0</v>
      </c>
    </row>
    <row r="451" spans="1:8" ht="12.75">
      <c r="A451" s="198">
        <f>+A450+0.1</f>
        <v>3.2</v>
      </c>
      <c r="B451" s="156" t="s">
        <v>169</v>
      </c>
      <c r="C451" s="319">
        <v>4.14</v>
      </c>
      <c r="D451" s="320" t="s">
        <v>29</v>
      </c>
      <c r="E451" s="57"/>
      <c r="F451" s="61">
        <f t="shared" si="22"/>
        <v>0</v>
      </c>
      <c r="G451" s="58">
        <f t="shared" si="20"/>
        <v>0</v>
      </c>
      <c r="H451" s="58">
        <f t="shared" si="21"/>
        <v>0</v>
      </c>
    </row>
    <row r="452" spans="1:8" ht="12.75">
      <c r="A452" s="227">
        <f>+A451+0.1</f>
        <v>3.3000000000000003</v>
      </c>
      <c r="B452" s="156" t="s">
        <v>299</v>
      </c>
      <c r="C452" s="319">
        <v>16.74</v>
      </c>
      <c r="D452" s="229" t="s">
        <v>29</v>
      </c>
      <c r="E452" s="57"/>
      <c r="F452" s="61">
        <f t="shared" si="22"/>
        <v>0</v>
      </c>
      <c r="G452" s="58">
        <f t="shared" si="20"/>
        <v>0</v>
      </c>
      <c r="H452" s="58">
        <f t="shared" si="21"/>
        <v>0</v>
      </c>
    </row>
    <row r="453" spans="1:8" ht="12.75">
      <c r="A453" s="227"/>
      <c r="B453" s="230"/>
      <c r="C453" s="226"/>
      <c r="D453" s="229"/>
      <c r="E453" s="57"/>
      <c r="F453" s="61">
        <f t="shared" si="22"/>
        <v>0</v>
      </c>
      <c r="G453" s="58">
        <f t="shared" si="20"/>
        <v>0</v>
      </c>
      <c r="H453" s="58">
        <f t="shared" si="21"/>
        <v>0</v>
      </c>
    </row>
    <row r="454" spans="1:8" ht="12.75">
      <c r="A454" s="224">
        <v>4</v>
      </c>
      <c r="B454" s="225" t="s">
        <v>32</v>
      </c>
      <c r="C454" s="226"/>
      <c r="D454" s="229"/>
      <c r="E454" s="57"/>
      <c r="F454" s="61">
        <f t="shared" si="22"/>
        <v>0</v>
      </c>
      <c r="G454" s="58">
        <f t="shared" si="20"/>
        <v>0</v>
      </c>
      <c r="H454" s="58">
        <f t="shared" si="21"/>
        <v>0</v>
      </c>
    </row>
    <row r="455" spans="1:8" ht="12.75">
      <c r="A455" s="227">
        <f>+A454+0.1</f>
        <v>4.1</v>
      </c>
      <c r="B455" s="156" t="s">
        <v>168</v>
      </c>
      <c r="C455" s="228">
        <v>36.73</v>
      </c>
      <c r="D455" s="229" t="s">
        <v>29</v>
      </c>
      <c r="E455" s="57"/>
      <c r="F455" s="61">
        <f t="shared" si="22"/>
        <v>0</v>
      </c>
      <c r="G455" s="58">
        <f t="shared" si="20"/>
        <v>0</v>
      </c>
      <c r="H455" s="58">
        <f t="shared" si="21"/>
        <v>0</v>
      </c>
    </row>
    <row r="456" spans="1:8" ht="12.75">
      <c r="A456" s="227">
        <f>+A455+0.1</f>
        <v>4.199999999999999</v>
      </c>
      <c r="B456" s="156" t="s">
        <v>169</v>
      </c>
      <c r="C456" s="228">
        <v>4.14</v>
      </c>
      <c r="D456" s="229" t="s">
        <v>29</v>
      </c>
      <c r="E456" s="57"/>
      <c r="F456" s="61">
        <f t="shared" si="22"/>
        <v>0</v>
      </c>
      <c r="G456" s="58">
        <f aca="true" t="shared" si="23" ref="G456:G476">+C457*E457</f>
        <v>0</v>
      </c>
      <c r="H456" s="58">
        <f aca="true" t="shared" si="24" ref="H456:H470">+F457-G456</f>
        <v>0</v>
      </c>
    </row>
    <row r="457" spans="1:8" ht="12.75">
      <c r="A457" s="227">
        <f>+A456+0.1</f>
        <v>4.299999999999999</v>
      </c>
      <c r="B457" s="156" t="s">
        <v>299</v>
      </c>
      <c r="C457" s="228">
        <v>16.74</v>
      </c>
      <c r="D457" s="229" t="s">
        <v>29</v>
      </c>
      <c r="E457" s="57"/>
      <c r="F457" s="61">
        <f t="shared" si="22"/>
        <v>0</v>
      </c>
      <c r="G457" s="58">
        <f t="shared" si="23"/>
        <v>0</v>
      </c>
      <c r="H457" s="58">
        <f t="shared" si="24"/>
        <v>0</v>
      </c>
    </row>
    <row r="458" spans="1:8" ht="12.75">
      <c r="A458" s="227">
        <v>4.4</v>
      </c>
      <c r="B458" s="231" t="s">
        <v>170</v>
      </c>
      <c r="C458" s="228">
        <v>40.87</v>
      </c>
      <c r="D458" s="229" t="s">
        <v>29</v>
      </c>
      <c r="E458" s="57"/>
      <c r="F458" s="61">
        <f t="shared" si="22"/>
        <v>0</v>
      </c>
      <c r="G458" s="58">
        <f t="shared" si="23"/>
        <v>0</v>
      </c>
      <c r="H458" s="58">
        <f t="shared" si="24"/>
        <v>0</v>
      </c>
    </row>
    <row r="459" spans="1:8" ht="12.75">
      <c r="A459" s="227"/>
      <c r="B459" s="230"/>
      <c r="C459" s="228"/>
      <c r="D459" s="229"/>
      <c r="E459" s="57"/>
      <c r="F459" s="61">
        <f t="shared" si="22"/>
        <v>0</v>
      </c>
      <c r="G459" s="58">
        <f t="shared" si="23"/>
        <v>0</v>
      </c>
      <c r="H459" s="58">
        <f t="shared" si="24"/>
        <v>0</v>
      </c>
    </row>
    <row r="460" spans="1:8" ht="12.75">
      <c r="A460" s="27">
        <v>5</v>
      </c>
      <c r="B460" s="231" t="s">
        <v>265</v>
      </c>
      <c r="C460" s="18">
        <v>1</v>
      </c>
      <c r="D460" s="160" t="s">
        <v>235</v>
      </c>
      <c r="E460" s="57"/>
      <c r="F460" s="61">
        <f t="shared" si="22"/>
        <v>0</v>
      </c>
      <c r="G460" s="58">
        <f t="shared" si="23"/>
        <v>0</v>
      </c>
      <c r="H460" s="58">
        <f t="shared" si="24"/>
        <v>0</v>
      </c>
    </row>
    <row r="461" spans="1:8" ht="12.75">
      <c r="A461" s="227"/>
      <c r="B461" s="230"/>
      <c r="C461" s="228"/>
      <c r="D461" s="229"/>
      <c r="E461" s="57"/>
      <c r="F461" s="61">
        <f t="shared" si="22"/>
        <v>0</v>
      </c>
      <c r="G461" s="58">
        <f t="shared" si="23"/>
        <v>0</v>
      </c>
      <c r="H461" s="58">
        <f t="shared" si="24"/>
        <v>0</v>
      </c>
    </row>
    <row r="462" spans="1:8" ht="12.75">
      <c r="A462" s="177">
        <v>7</v>
      </c>
      <c r="B462" s="152" t="s">
        <v>44</v>
      </c>
      <c r="C462" s="18"/>
      <c r="D462" s="154"/>
      <c r="E462" s="57"/>
      <c r="F462" s="61">
        <f t="shared" si="22"/>
        <v>0</v>
      </c>
      <c r="G462" s="58">
        <f t="shared" si="23"/>
        <v>0</v>
      </c>
      <c r="H462" s="58">
        <f t="shared" si="24"/>
        <v>0</v>
      </c>
    </row>
    <row r="463" spans="1:8" ht="12.75">
      <c r="A463" s="27">
        <v>7.1</v>
      </c>
      <c r="B463" s="156" t="s">
        <v>171</v>
      </c>
      <c r="C463" s="18">
        <v>6</v>
      </c>
      <c r="D463" s="229" t="s">
        <v>29</v>
      </c>
      <c r="E463" s="57"/>
      <c r="F463" s="61">
        <f t="shared" si="22"/>
        <v>0</v>
      </c>
      <c r="G463" s="58">
        <f t="shared" si="23"/>
        <v>0</v>
      </c>
      <c r="H463" s="58">
        <f t="shared" si="24"/>
        <v>0</v>
      </c>
    </row>
    <row r="464" spans="1:8" ht="12.75">
      <c r="A464" s="27">
        <v>7.2</v>
      </c>
      <c r="B464" s="156" t="s">
        <v>172</v>
      </c>
      <c r="C464" s="18">
        <v>1</v>
      </c>
      <c r="D464" s="160" t="s">
        <v>235</v>
      </c>
      <c r="E464" s="57"/>
      <c r="F464" s="61">
        <f t="shared" si="22"/>
        <v>0</v>
      </c>
      <c r="G464" s="58">
        <f t="shared" si="23"/>
        <v>0</v>
      </c>
      <c r="H464" s="58">
        <f t="shared" si="24"/>
        <v>0</v>
      </c>
    </row>
    <row r="465" spans="1:8" ht="25.5">
      <c r="A465" s="27">
        <v>7.3</v>
      </c>
      <c r="B465" s="156" t="s">
        <v>167</v>
      </c>
      <c r="C465" s="18">
        <v>1</v>
      </c>
      <c r="D465" s="160" t="s">
        <v>235</v>
      </c>
      <c r="E465" s="57"/>
      <c r="F465" s="61">
        <f t="shared" si="22"/>
        <v>0</v>
      </c>
      <c r="G465" s="58">
        <f t="shared" si="23"/>
        <v>0</v>
      </c>
      <c r="H465" s="58">
        <f t="shared" si="24"/>
        <v>0</v>
      </c>
    </row>
    <row r="466" spans="1:8" ht="12.75">
      <c r="A466" s="27"/>
      <c r="B466" s="159"/>
      <c r="C466" s="18"/>
      <c r="D466" s="154"/>
      <c r="E466" s="57"/>
      <c r="F466" s="61">
        <f t="shared" si="22"/>
        <v>0</v>
      </c>
      <c r="G466" s="58">
        <f t="shared" si="23"/>
        <v>0</v>
      </c>
      <c r="H466" s="58">
        <f t="shared" si="24"/>
        <v>0</v>
      </c>
    </row>
    <row r="467" spans="1:8" ht="12.75">
      <c r="A467" s="177" t="s">
        <v>78</v>
      </c>
      <c r="B467" s="152" t="s">
        <v>274</v>
      </c>
      <c r="C467" s="18"/>
      <c r="D467" s="154"/>
      <c r="E467" s="57"/>
      <c r="F467" s="61">
        <f aca="true" t="shared" si="25" ref="F467:F476">+E467*C467</f>
        <v>0</v>
      </c>
      <c r="G467" s="58">
        <f t="shared" si="23"/>
        <v>0</v>
      </c>
      <c r="H467" s="58">
        <f t="shared" si="24"/>
        <v>0</v>
      </c>
    </row>
    <row r="468" spans="1:8" ht="25.5">
      <c r="A468" s="27">
        <v>1</v>
      </c>
      <c r="B468" s="187" t="s">
        <v>373</v>
      </c>
      <c r="C468" s="18">
        <v>31</v>
      </c>
      <c r="D468" s="154" t="s">
        <v>79</v>
      </c>
      <c r="E468" s="57"/>
      <c r="F468" s="61">
        <f t="shared" si="25"/>
        <v>0</v>
      </c>
      <c r="G468" s="58">
        <f t="shared" si="23"/>
        <v>0</v>
      </c>
      <c r="H468" s="58">
        <f t="shared" si="24"/>
        <v>0</v>
      </c>
    </row>
    <row r="469" spans="1:8" ht="25.5">
      <c r="A469" s="27">
        <v>2</v>
      </c>
      <c r="B469" s="187" t="s">
        <v>374</v>
      </c>
      <c r="C469" s="18">
        <v>31</v>
      </c>
      <c r="D469" s="154" t="s">
        <v>79</v>
      </c>
      <c r="E469" s="57"/>
      <c r="F469" s="61">
        <f t="shared" si="25"/>
        <v>0</v>
      </c>
      <c r="G469" s="58">
        <f t="shared" si="23"/>
        <v>0</v>
      </c>
      <c r="H469" s="58">
        <f t="shared" si="24"/>
        <v>0</v>
      </c>
    </row>
    <row r="470" spans="1:8" ht="12.75">
      <c r="A470" s="27">
        <v>3</v>
      </c>
      <c r="B470" s="187" t="s">
        <v>291</v>
      </c>
      <c r="C470" s="18">
        <v>31</v>
      </c>
      <c r="D470" s="154" t="s">
        <v>79</v>
      </c>
      <c r="E470" s="57"/>
      <c r="F470" s="61">
        <f t="shared" si="25"/>
        <v>0</v>
      </c>
      <c r="G470" s="58">
        <f t="shared" si="23"/>
        <v>0</v>
      </c>
      <c r="H470" s="58">
        <f t="shared" si="24"/>
        <v>0</v>
      </c>
    </row>
    <row r="471" spans="1:8" ht="38.25">
      <c r="A471" s="27">
        <v>4</v>
      </c>
      <c r="B471" s="187" t="s">
        <v>375</v>
      </c>
      <c r="C471" s="32">
        <v>150</v>
      </c>
      <c r="D471" s="149" t="s">
        <v>79</v>
      </c>
      <c r="E471" s="67"/>
      <c r="F471" s="61">
        <f t="shared" si="25"/>
        <v>0</v>
      </c>
      <c r="G471" s="58">
        <f t="shared" si="23"/>
        <v>0</v>
      </c>
      <c r="H471" s="58"/>
    </row>
    <row r="472" spans="1:8" ht="12.75">
      <c r="A472" s="321"/>
      <c r="B472" s="322" t="s">
        <v>47</v>
      </c>
      <c r="C472" s="323"/>
      <c r="D472" s="324"/>
      <c r="E472" s="106"/>
      <c r="F472" s="106">
        <f>SUM(F304:F471)</f>
        <v>0</v>
      </c>
      <c r="G472" s="58">
        <f t="shared" si="23"/>
        <v>0</v>
      </c>
      <c r="H472" s="58">
        <f>+F473-G472</f>
        <v>0</v>
      </c>
    </row>
    <row r="473" spans="1:8" ht="12.75">
      <c r="A473" s="213"/>
      <c r="B473" s="159"/>
      <c r="C473" s="4"/>
      <c r="D473" s="154"/>
      <c r="E473" s="100"/>
      <c r="F473" s="61"/>
      <c r="G473" s="58">
        <f t="shared" si="23"/>
        <v>0</v>
      </c>
      <c r="H473" s="58">
        <f>+F474-G473</f>
        <v>0</v>
      </c>
    </row>
    <row r="474" spans="1:8" ht="12.75">
      <c r="A474" s="325" t="s">
        <v>48</v>
      </c>
      <c r="B474" s="267" t="s">
        <v>21</v>
      </c>
      <c r="C474" s="4"/>
      <c r="D474" s="298"/>
      <c r="E474" s="6"/>
      <c r="F474" s="61">
        <f t="shared" si="25"/>
        <v>0</v>
      </c>
      <c r="G474" s="58">
        <f t="shared" si="23"/>
        <v>0</v>
      </c>
      <c r="H474" s="58">
        <f>+F475-G474</f>
        <v>0</v>
      </c>
    </row>
    <row r="475" spans="1:8" ht="51">
      <c r="A475" s="326">
        <v>1</v>
      </c>
      <c r="B475" s="156" t="s">
        <v>230</v>
      </c>
      <c r="C475" s="32">
        <v>3</v>
      </c>
      <c r="D475" s="158" t="s">
        <v>235</v>
      </c>
      <c r="E475" s="51"/>
      <c r="F475" s="61">
        <f t="shared" si="25"/>
        <v>0</v>
      </c>
      <c r="G475" s="58">
        <f t="shared" si="23"/>
        <v>0</v>
      </c>
      <c r="H475" s="58">
        <f>+F476-G475</f>
        <v>0</v>
      </c>
    </row>
    <row r="476" spans="1:8" s="98" customFormat="1" ht="25.5">
      <c r="A476" s="326">
        <v>2</v>
      </c>
      <c r="B476" s="327" t="s">
        <v>376</v>
      </c>
      <c r="C476" s="32">
        <v>10</v>
      </c>
      <c r="D476" s="148" t="s">
        <v>31</v>
      </c>
      <c r="E476" s="51"/>
      <c r="F476" s="61">
        <f t="shared" si="25"/>
        <v>0</v>
      </c>
      <c r="G476" s="58">
        <f t="shared" si="23"/>
        <v>0</v>
      </c>
      <c r="H476" s="58">
        <f>+F477-G476</f>
        <v>0</v>
      </c>
    </row>
    <row r="477" spans="1:8" ht="12.75">
      <c r="A477" s="328"/>
      <c r="B477" s="322" t="s">
        <v>49</v>
      </c>
      <c r="C477" s="329"/>
      <c r="D477" s="324"/>
      <c r="E477" s="106"/>
      <c r="F477" s="107">
        <f>SUM(F473:F476)</f>
        <v>0</v>
      </c>
      <c r="G477" s="108">
        <f>SUM(G18:G476)</f>
        <v>0</v>
      </c>
      <c r="H477" s="58"/>
    </row>
    <row r="478" spans="1:8" s="98" customFormat="1" ht="12.75">
      <c r="A478" s="161"/>
      <c r="B478" s="159"/>
      <c r="C478" s="144"/>
      <c r="D478" s="149"/>
      <c r="E478" s="64"/>
      <c r="F478" s="105"/>
      <c r="G478" s="109"/>
      <c r="H478" s="109"/>
    </row>
    <row r="479" spans="1:8" s="98" customFormat="1" ht="12.75">
      <c r="A479" s="276"/>
      <c r="B479" s="277" t="s">
        <v>18</v>
      </c>
      <c r="C479" s="330"/>
      <c r="D479" s="331"/>
      <c r="E479" s="110"/>
      <c r="F479" s="111">
        <f>+F477+F472+F302</f>
        <v>0</v>
      </c>
      <c r="G479" s="109"/>
      <c r="H479" s="109"/>
    </row>
    <row r="480" spans="1:8" ht="12.75">
      <c r="A480" s="328"/>
      <c r="B480" s="322" t="s">
        <v>18</v>
      </c>
      <c r="C480" s="332"/>
      <c r="D480" s="333"/>
      <c r="E480" s="112"/>
      <c r="F480" s="113">
        <f>+F479</f>
        <v>0</v>
      </c>
      <c r="G480" s="93"/>
      <c r="H480" s="93"/>
    </row>
    <row r="481" spans="1:8" ht="12.75">
      <c r="A481" s="161"/>
      <c r="B481" s="334"/>
      <c r="C481" s="144"/>
      <c r="D481" s="149"/>
      <c r="E481" s="64"/>
      <c r="F481" s="56"/>
      <c r="G481" s="114"/>
      <c r="H481" s="114"/>
    </row>
    <row r="482" spans="1:8" ht="12.75">
      <c r="A482" s="335"/>
      <c r="B482" s="1" t="s">
        <v>0</v>
      </c>
      <c r="C482" s="1"/>
      <c r="D482" s="2"/>
      <c r="E482" s="115"/>
      <c r="F482" s="116"/>
      <c r="G482" s="117">
        <f aca="true" t="shared" si="26" ref="G482:G487">+G$477*C483</f>
        <v>0</v>
      </c>
      <c r="H482" s="117"/>
    </row>
    <row r="483" spans="1:8" ht="12.75">
      <c r="A483" s="336"/>
      <c r="B483" s="337" t="s">
        <v>327</v>
      </c>
      <c r="C483" s="338">
        <v>0.1</v>
      </c>
      <c r="D483" s="339"/>
      <c r="E483" s="118"/>
      <c r="F483" s="116">
        <f>+$F$480*C483</f>
        <v>0</v>
      </c>
      <c r="G483" s="117">
        <f t="shared" si="26"/>
        <v>0</v>
      </c>
      <c r="H483" s="117"/>
    </row>
    <row r="484" spans="1:8" ht="12.75">
      <c r="A484" s="336"/>
      <c r="B484" s="337" t="s">
        <v>328</v>
      </c>
      <c r="C484" s="338">
        <v>0.03</v>
      </c>
      <c r="D484" s="339"/>
      <c r="E484" s="118"/>
      <c r="F484" s="116">
        <f aca="true" t="shared" si="27" ref="F484:F491">+$F$480*C484</f>
        <v>0</v>
      </c>
      <c r="G484" s="117">
        <f t="shared" si="26"/>
        <v>0</v>
      </c>
      <c r="H484" s="117"/>
    </row>
    <row r="485" spans="1:8" ht="12.75">
      <c r="A485" s="336"/>
      <c r="B485" s="337" t="s">
        <v>329</v>
      </c>
      <c r="C485" s="338">
        <v>0.04</v>
      </c>
      <c r="D485" s="339"/>
      <c r="E485" s="118"/>
      <c r="F485" s="116">
        <f t="shared" si="27"/>
        <v>0</v>
      </c>
      <c r="G485" s="117">
        <f t="shared" si="26"/>
        <v>0</v>
      </c>
      <c r="H485" s="117"/>
    </row>
    <row r="486" spans="1:8" ht="12.75">
      <c r="A486" s="336"/>
      <c r="B486" s="337" t="s">
        <v>330</v>
      </c>
      <c r="C486" s="338">
        <v>0.045</v>
      </c>
      <c r="D486" s="339"/>
      <c r="E486" s="118"/>
      <c r="F486" s="116">
        <f t="shared" si="27"/>
        <v>0</v>
      </c>
      <c r="G486" s="117">
        <f t="shared" si="26"/>
        <v>0</v>
      </c>
      <c r="H486" s="117"/>
    </row>
    <row r="487" spans="1:8" ht="12.75">
      <c r="A487" s="336"/>
      <c r="B487" s="337" t="s">
        <v>331</v>
      </c>
      <c r="C487" s="338">
        <v>0.05</v>
      </c>
      <c r="D487" s="339"/>
      <c r="E487" s="118"/>
      <c r="F487" s="116">
        <f t="shared" si="27"/>
        <v>0</v>
      </c>
      <c r="G487" s="117">
        <f t="shared" si="26"/>
        <v>0</v>
      </c>
      <c r="H487" s="117"/>
    </row>
    <row r="488" spans="1:8" ht="12.75">
      <c r="A488" s="336"/>
      <c r="B488" s="337" t="s">
        <v>332</v>
      </c>
      <c r="C488" s="338">
        <v>0.01</v>
      </c>
      <c r="D488" s="339"/>
      <c r="E488" s="118"/>
      <c r="F488" s="116">
        <f t="shared" si="27"/>
        <v>0</v>
      </c>
      <c r="G488" s="117">
        <f>+G$482*C489</f>
        <v>0</v>
      </c>
      <c r="H488" s="117"/>
    </row>
    <row r="489" spans="1:8" ht="14.25">
      <c r="A489" s="336"/>
      <c r="B489" s="340" t="s">
        <v>335</v>
      </c>
      <c r="C489" s="338">
        <v>0.18</v>
      </c>
      <c r="D489" s="339"/>
      <c r="E489" s="119"/>
      <c r="F489" s="116">
        <f>+C489*$F$483</f>
        <v>0</v>
      </c>
      <c r="G489" s="117">
        <f>+G$477*C490</f>
        <v>0</v>
      </c>
      <c r="H489" s="117"/>
    </row>
    <row r="490" spans="1:8" ht="12.75">
      <c r="A490" s="336"/>
      <c r="B490" s="337" t="s">
        <v>333</v>
      </c>
      <c r="C490" s="341">
        <v>0.001</v>
      </c>
      <c r="D490" s="342"/>
      <c r="E490" s="119"/>
      <c r="F490" s="116">
        <f t="shared" si="27"/>
        <v>0</v>
      </c>
      <c r="G490" s="117">
        <f>+G$477*C491</f>
        <v>0</v>
      </c>
      <c r="H490" s="117"/>
    </row>
    <row r="491" spans="1:10" ht="12.75">
      <c r="A491" s="343"/>
      <c r="B491" s="344" t="s">
        <v>334</v>
      </c>
      <c r="C491" s="338">
        <v>0.05</v>
      </c>
      <c r="D491" s="345"/>
      <c r="E491" s="6"/>
      <c r="F491" s="116">
        <f t="shared" si="27"/>
        <v>0</v>
      </c>
      <c r="G491" s="117">
        <f>+E492*C492</f>
        <v>0</v>
      </c>
      <c r="H491" s="117"/>
      <c r="I491" s="120">
        <f>+F157+F158+F159+F450+F451+F452</f>
        <v>0</v>
      </c>
      <c r="J491" s="121">
        <f>+I491*0.03</f>
        <v>0</v>
      </c>
    </row>
    <row r="492" spans="1:11" ht="25.5">
      <c r="A492" s="343"/>
      <c r="B492" s="31" t="s">
        <v>336</v>
      </c>
      <c r="C492" s="346">
        <v>1</v>
      </c>
      <c r="D492" s="347" t="s">
        <v>235</v>
      </c>
      <c r="E492" s="51"/>
      <c r="F492" s="33">
        <f>+C492*E492</f>
        <v>0</v>
      </c>
      <c r="G492" s="117">
        <f>SUM(G482:G491)</f>
        <v>0</v>
      </c>
      <c r="H492" s="117"/>
      <c r="I492" s="121">
        <f>+C157+C158+C159+C450+C451+C452</f>
        <v>115.22</v>
      </c>
      <c r="J492" s="121">
        <f>+I492*18.4*86</f>
        <v>182324.12799999997</v>
      </c>
      <c r="K492" s="121">
        <f>+J492-J491</f>
        <v>182324.12799999997</v>
      </c>
    </row>
    <row r="493" spans="1:8" ht="12.75">
      <c r="A493" s="7"/>
      <c r="B493" s="8" t="s">
        <v>22</v>
      </c>
      <c r="C493" s="2"/>
      <c r="D493" s="9"/>
      <c r="E493" s="55"/>
      <c r="F493" s="122">
        <f>SUM(F483:F492)</f>
        <v>0</v>
      </c>
      <c r="G493" s="123"/>
      <c r="H493" s="123"/>
    </row>
    <row r="494" spans="1:8" ht="12.75">
      <c r="A494" s="298"/>
      <c r="B494" s="348"/>
      <c r="C494" s="349"/>
      <c r="D494" s="350"/>
      <c r="E494" s="124"/>
      <c r="F494" s="125"/>
      <c r="G494" s="126">
        <f>+G492+G477</f>
        <v>0</v>
      </c>
      <c r="H494" s="126"/>
    </row>
    <row r="495" spans="1:8" ht="12.75">
      <c r="A495" s="351"/>
      <c r="B495" s="352" t="s">
        <v>19</v>
      </c>
      <c r="C495" s="353"/>
      <c r="D495" s="354"/>
      <c r="E495" s="127"/>
      <c r="F495" s="128">
        <f>+F493+F480</f>
        <v>0</v>
      </c>
      <c r="G495" s="129"/>
      <c r="H495" s="129"/>
    </row>
    <row r="496" spans="1:8" ht="12.75">
      <c r="A496" s="130"/>
      <c r="B496" s="38"/>
      <c r="C496" s="130"/>
      <c r="D496" s="131"/>
      <c r="E496" s="132"/>
      <c r="F496" s="129"/>
      <c r="G496" s="129"/>
      <c r="H496" s="129"/>
    </row>
    <row r="497" spans="1:8" ht="12.75">
      <c r="A497" s="130"/>
      <c r="B497" s="38"/>
      <c r="C497" s="130"/>
      <c r="D497" s="131"/>
      <c r="E497" s="132"/>
      <c r="F497" s="129"/>
      <c r="G497" s="129"/>
      <c r="H497" s="129"/>
    </row>
    <row r="498" spans="1:8" ht="33" customHeight="1">
      <c r="A498" s="355"/>
      <c r="B498" s="355"/>
      <c r="C498" s="355"/>
      <c r="D498" s="355"/>
      <c r="E498" s="355"/>
      <c r="F498" s="355"/>
      <c r="G498" s="129"/>
      <c r="H498" s="129"/>
    </row>
    <row r="499" ht="12.75">
      <c r="E499" s="35"/>
    </row>
    <row r="500" ht="12.75">
      <c r="E500" s="35"/>
    </row>
    <row r="501" ht="12.75">
      <c r="E501" s="35"/>
    </row>
    <row r="530" spans="1:8" s="59" customFormat="1" ht="12.75">
      <c r="A530" s="35"/>
      <c r="B530" s="35"/>
      <c r="C530" s="35"/>
      <c r="D530" s="133"/>
      <c r="E530" s="134"/>
      <c r="F530" s="35"/>
      <c r="G530" s="35"/>
      <c r="H530" s="35"/>
    </row>
    <row r="531" spans="4:8" s="59" customFormat="1" ht="12.75">
      <c r="D531" s="135"/>
      <c r="E531" s="68"/>
      <c r="F531" s="35"/>
      <c r="G531" s="35"/>
      <c r="H531" s="35"/>
    </row>
    <row r="532" spans="4:8" s="59" customFormat="1" ht="12.75">
      <c r="D532" s="135"/>
      <c r="E532" s="68"/>
      <c r="F532" s="35"/>
      <c r="G532" s="35"/>
      <c r="H532" s="35"/>
    </row>
    <row r="533" spans="4:8" s="59" customFormat="1" ht="12.75">
      <c r="D533" s="135"/>
      <c r="E533" s="68"/>
      <c r="F533" s="35"/>
      <c r="G533" s="35"/>
      <c r="H533" s="35"/>
    </row>
    <row r="534" spans="4:8" s="59" customFormat="1" ht="12.75">
      <c r="D534" s="135"/>
      <c r="E534" s="68"/>
      <c r="F534" s="35"/>
      <c r="G534" s="35"/>
      <c r="H534" s="35"/>
    </row>
    <row r="535" spans="4:8" s="59" customFormat="1" ht="12.75">
      <c r="D535" s="135"/>
      <c r="E535" s="68"/>
      <c r="F535" s="35"/>
      <c r="G535" s="35"/>
      <c r="H535" s="35"/>
    </row>
    <row r="536" spans="4:8" s="59" customFormat="1" ht="12.75">
      <c r="D536" s="135"/>
      <c r="E536" s="68"/>
      <c r="F536" s="35"/>
      <c r="G536" s="35"/>
      <c r="H536" s="35"/>
    </row>
    <row r="537" spans="4:8" s="59" customFormat="1" ht="12.75">
      <c r="D537" s="135"/>
      <c r="E537" s="68"/>
      <c r="F537" s="35"/>
      <c r="G537" s="35"/>
      <c r="H537" s="35"/>
    </row>
    <row r="538" spans="4:8" s="59" customFormat="1" ht="12.75">
      <c r="D538" s="135"/>
      <c r="E538" s="68"/>
      <c r="F538" s="35"/>
      <c r="G538" s="35"/>
      <c r="H538" s="35"/>
    </row>
    <row r="539" spans="4:8" s="59" customFormat="1" ht="12.75">
      <c r="D539" s="135"/>
      <c r="E539" s="68"/>
      <c r="F539" s="35"/>
      <c r="G539" s="35"/>
      <c r="H539" s="35"/>
    </row>
    <row r="540" spans="4:8" s="59" customFormat="1" ht="12.75">
      <c r="D540" s="135"/>
      <c r="E540" s="68"/>
      <c r="F540" s="35"/>
      <c r="G540" s="35"/>
      <c r="H540" s="35"/>
    </row>
    <row r="541" spans="4:8" s="59" customFormat="1" ht="12.75">
      <c r="D541" s="135"/>
      <c r="E541" s="68"/>
      <c r="F541" s="35"/>
      <c r="G541" s="35"/>
      <c r="H541" s="35"/>
    </row>
    <row r="542" spans="4:8" s="59" customFormat="1" ht="12.75">
      <c r="D542" s="135"/>
      <c r="E542" s="68"/>
      <c r="F542" s="35"/>
      <c r="G542" s="35"/>
      <c r="H542" s="35"/>
    </row>
    <row r="543" spans="4:8" s="59" customFormat="1" ht="12.75">
      <c r="D543" s="135"/>
      <c r="E543" s="68"/>
      <c r="F543" s="35"/>
      <c r="G543" s="35"/>
      <c r="H543" s="35"/>
    </row>
    <row r="544" spans="4:8" s="59" customFormat="1" ht="12.75">
      <c r="D544" s="135"/>
      <c r="E544" s="68"/>
      <c r="F544" s="35"/>
      <c r="G544" s="35"/>
      <c r="H544" s="35"/>
    </row>
    <row r="545" spans="4:8" s="59" customFormat="1" ht="12.75">
      <c r="D545" s="135"/>
      <c r="E545" s="68"/>
      <c r="F545" s="35"/>
      <c r="G545" s="35"/>
      <c r="H545" s="35"/>
    </row>
    <row r="546" spans="4:8" s="59" customFormat="1" ht="12.75">
      <c r="D546" s="135"/>
      <c r="E546" s="68"/>
      <c r="F546" s="35"/>
      <c r="G546" s="35"/>
      <c r="H546" s="35"/>
    </row>
    <row r="547" spans="4:8" s="59" customFormat="1" ht="12.75">
      <c r="D547" s="135"/>
      <c r="E547" s="68"/>
      <c r="F547" s="35"/>
      <c r="G547" s="35"/>
      <c r="H547" s="35"/>
    </row>
    <row r="548" spans="4:8" s="59" customFormat="1" ht="12.75">
      <c r="D548" s="135"/>
      <c r="E548" s="68"/>
      <c r="F548" s="35"/>
      <c r="G548" s="35"/>
      <c r="H548" s="35"/>
    </row>
    <row r="549" spans="4:8" s="59" customFormat="1" ht="12.75">
      <c r="D549" s="135"/>
      <c r="E549" s="68"/>
      <c r="F549" s="35"/>
      <c r="G549" s="35"/>
      <c r="H549" s="35"/>
    </row>
    <row r="550" spans="4:8" s="59" customFormat="1" ht="12.75">
      <c r="D550" s="135"/>
      <c r="E550" s="68"/>
      <c r="F550" s="35"/>
      <c r="G550" s="35"/>
      <c r="H550" s="35"/>
    </row>
    <row r="551" spans="4:8" s="59" customFormat="1" ht="12.75">
      <c r="D551" s="135"/>
      <c r="E551" s="68"/>
      <c r="F551" s="35"/>
      <c r="G551" s="35"/>
      <c r="H551" s="35"/>
    </row>
    <row r="552" spans="4:8" s="59" customFormat="1" ht="12.75">
      <c r="D552" s="135"/>
      <c r="E552" s="68"/>
      <c r="F552" s="35"/>
      <c r="G552" s="35"/>
      <c r="H552" s="35"/>
    </row>
    <row r="553" spans="4:8" s="59" customFormat="1" ht="12.75">
      <c r="D553" s="135"/>
      <c r="E553" s="68"/>
      <c r="F553" s="35"/>
      <c r="G553" s="35"/>
      <c r="H553" s="35"/>
    </row>
    <row r="554" spans="4:8" s="59" customFormat="1" ht="12.75">
      <c r="D554" s="135"/>
      <c r="E554" s="68"/>
      <c r="F554" s="35"/>
      <c r="G554" s="35"/>
      <c r="H554" s="35"/>
    </row>
    <row r="555" spans="4:8" s="59" customFormat="1" ht="12.75">
      <c r="D555" s="135"/>
      <c r="E555" s="68"/>
      <c r="F555" s="35"/>
      <c r="G555" s="35"/>
      <c r="H555" s="35"/>
    </row>
    <row r="556" spans="4:8" s="59" customFormat="1" ht="12.75">
      <c r="D556" s="135"/>
      <c r="E556" s="68"/>
      <c r="F556" s="35"/>
      <c r="G556" s="35"/>
      <c r="H556" s="35"/>
    </row>
    <row r="557" spans="4:8" s="59" customFormat="1" ht="12.75">
      <c r="D557" s="135"/>
      <c r="E557" s="68"/>
      <c r="F557" s="35"/>
      <c r="G557" s="35"/>
      <c r="H557" s="35"/>
    </row>
    <row r="558" spans="4:8" s="59" customFormat="1" ht="12.75">
      <c r="D558" s="135"/>
      <c r="E558" s="68"/>
      <c r="F558" s="35"/>
      <c r="G558" s="35"/>
      <c r="H558" s="35"/>
    </row>
    <row r="559" spans="4:8" s="59" customFormat="1" ht="12.75">
      <c r="D559" s="135"/>
      <c r="E559" s="68"/>
      <c r="F559" s="35"/>
      <c r="G559" s="35"/>
      <c r="H559" s="35"/>
    </row>
    <row r="560" spans="4:8" s="59" customFormat="1" ht="12.75">
      <c r="D560" s="135"/>
      <c r="E560" s="68"/>
      <c r="F560" s="35"/>
      <c r="G560" s="35"/>
      <c r="H560" s="35"/>
    </row>
    <row r="561" spans="4:8" s="59" customFormat="1" ht="12.75">
      <c r="D561" s="135"/>
      <c r="E561" s="68"/>
      <c r="F561" s="35"/>
      <c r="G561" s="35"/>
      <c r="H561" s="35"/>
    </row>
    <row r="562" spans="4:8" s="59" customFormat="1" ht="12.75">
      <c r="D562" s="135"/>
      <c r="E562" s="68"/>
      <c r="F562" s="35"/>
      <c r="G562" s="35"/>
      <c r="H562" s="35"/>
    </row>
    <row r="563" spans="4:8" s="59" customFormat="1" ht="12.75">
      <c r="D563" s="135"/>
      <c r="E563" s="68"/>
      <c r="F563" s="35"/>
      <c r="G563" s="35"/>
      <c r="H563" s="35"/>
    </row>
    <row r="564" spans="4:8" s="59" customFormat="1" ht="12.75">
      <c r="D564" s="135"/>
      <c r="E564" s="68"/>
      <c r="F564" s="35"/>
      <c r="G564" s="35"/>
      <c r="H564" s="35"/>
    </row>
    <row r="565" spans="4:8" s="59" customFormat="1" ht="12.75">
      <c r="D565" s="135"/>
      <c r="E565" s="68"/>
      <c r="F565" s="35"/>
      <c r="G565" s="35"/>
      <c r="H565" s="35"/>
    </row>
    <row r="566" spans="4:8" s="59" customFormat="1" ht="12.75">
      <c r="D566" s="135"/>
      <c r="E566" s="68"/>
      <c r="F566" s="35"/>
      <c r="G566" s="35"/>
      <c r="H566" s="35"/>
    </row>
    <row r="567" spans="4:8" s="59" customFormat="1" ht="12.75">
      <c r="D567" s="135"/>
      <c r="E567" s="68"/>
      <c r="F567" s="35"/>
      <c r="G567" s="35"/>
      <c r="H567" s="35"/>
    </row>
    <row r="568" spans="4:8" s="59" customFormat="1" ht="12.75">
      <c r="D568" s="135"/>
      <c r="E568" s="68"/>
      <c r="F568" s="35"/>
      <c r="G568" s="35"/>
      <c r="H568" s="35"/>
    </row>
    <row r="569" spans="4:8" s="59" customFormat="1" ht="12.75">
      <c r="D569" s="135"/>
      <c r="E569" s="68"/>
      <c r="F569" s="35"/>
      <c r="G569" s="35"/>
      <c r="H569" s="35"/>
    </row>
    <row r="570" spans="4:8" s="59" customFormat="1" ht="12.75">
      <c r="D570" s="135"/>
      <c r="E570" s="68"/>
      <c r="F570" s="35"/>
      <c r="G570" s="35"/>
      <c r="H570" s="35"/>
    </row>
    <row r="571" spans="4:8" s="59" customFormat="1" ht="12.75">
      <c r="D571" s="135"/>
      <c r="E571" s="68"/>
      <c r="F571" s="35"/>
      <c r="G571" s="35"/>
      <c r="H571" s="35"/>
    </row>
    <row r="572" spans="4:8" s="59" customFormat="1" ht="12.75">
      <c r="D572" s="135"/>
      <c r="E572" s="68"/>
      <c r="F572" s="35"/>
      <c r="G572" s="35"/>
      <c r="H572" s="35"/>
    </row>
    <row r="573" spans="4:8" s="59" customFormat="1" ht="12.75">
      <c r="D573" s="135"/>
      <c r="E573" s="68"/>
      <c r="F573" s="35"/>
      <c r="G573" s="35"/>
      <c r="H573" s="35"/>
    </row>
    <row r="574" spans="4:8" s="59" customFormat="1" ht="12.75">
      <c r="D574" s="135"/>
      <c r="E574" s="68"/>
      <c r="F574" s="35"/>
      <c r="G574" s="35"/>
      <c r="H574" s="35"/>
    </row>
    <row r="575" spans="4:8" s="59" customFormat="1" ht="12.75">
      <c r="D575" s="135"/>
      <c r="E575" s="68"/>
      <c r="F575" s="35"/>
      <c r="G575" s="35"/>
      <c r="H575" s="35"/>
    </row>
    <row r="576" spans="4:8" s="59" customFormat="1" ht="12.75">
      <c r="D576" s="135"/>
      <c r="E576" s="68"/>
      <c r="F576" s="35"/>
      <c r="G576" s="35"/>
      <c r="H576" s="35"/>
    </row>
    <row r="577" spans="4:8" s="59" customFormat="1" ht="12.75">
      <c r="D577" s="135"/>
      <c r="E577" s="68"/>
      <c r="F577" s="35"/>
      <c r="G577" s="35"/>
      <c r="H577" s="35"/>
    </row>
    <row r="578" spans="4:8" s="59" customFormat="1" ht="12.75">
      <c r="D578" s="135"/>
      <c r="E578" s="68"/>
      <c r="F578" s="35"/>
      <c r="G578" s="35"/>
      <c r="H578" s="35"/>
    </row>
    <row r="579" spans="4:8" s="59" customFormat="1" ht="12.75">
      <c r="D579" s="135"/>
      <c r="E579" s="68"/>
      <c r="F579" s="35"/>
      <c r="G579" s="35"/>
      <c r="H579" s="35"/>
    </row>
    <row r="580" spans="4:8" s="59" customFormat="1" ht="12.75">
      <c r="D580" s="135"/>
      <c r="E580" s="68"/>
      <c r="F580" s="35"/>
      <c r="G580" s="35"/>
      <c r="H580" s="35"/>
    </row>
    <row r="581" spans="4:8" s="59" customFormat="1" ht="12.75">
      <c r="D581" s="135"/>
      <c r="E581" s="68"/>
      <c r="F581" s="35"/>
      <c r="G581" s="35"/>
      <c r="H581" s="35"/>
    </row>
    <row r="582" spans="4:8" s="59" customFormat="1" ht="12.75">
      <c r="D582" s="135"/>
      <c r="E582" s="68"/>
      <c r="F582" s="35"/>
      <c r="G582" s="35"/>
      <c r="H582" s="35"/>
    </row>
    <row r="583" spans="4:8" s="59" customFormat="1" ht="12.75">
      <c r="D583" s="135"/>
      <c r="E583" s="68"/>
      <c r="F583" s="35"/>
      <c r="G583" s="35"/>
      <c r="H583" s="35"/>
    </row>
    <row r="584" spans="4:8" s="59" customFormat="1" ht="12.75">
      <c r="D584" s="135"/>
      <c r="E584" s="68"/>
      <c r="F584" s="35"/>
      <c r="G584" s="35"/>
      <c r="H584" s="35"/>
    </row>
    <row r="585" spans="4:8" s="59" customFormat="1" ht="12.75">
      <c r="D585" s="135"/>
      <c r="E585" s="68"/>
      <c r="F585" s="35"/>
      <c r="G585" s="35"/>
      <c r="H585" s="35"/>
    </row>
    <row r="586" spans="4:8" s="59" customFormat="1" ht="12.75">
      <c r="D586" s="135"/>
      <c r="E586" s="68"/>
      <c r="F586" s="35"/>
      <c r="G586" s="35"/>
      <c r="H586" s="35"/>
    </row>
    <row r="587" spans="4:8" s="59" customFormat="1" ht="12.75">
      <c r="D587" s="135"/>
      <c r="E587" s="68"/>
      <c r="F587" s="35"/>
      <c r="G587" s="35"/>
      <c r="H587" s="35"/>
    </row>
    <row r="588" spans="4:8" s="59" customFormat="1" ht="12.75">
      <c r="D588" s="135"/>
      <c r="E588" s="68"/>
      <c r="F588" s="35"/>
      <c r="G588" s="35"/>
      <c r="H588" s="35"/>
    </row>
    <row r="589" spans="4:8" s="59" customFormat="1" ht="12.75">
      <c r="D589" s="135"/>
      <c r="E589" s="68"/>
      <c r="F589" s="35"/>
      <c r="G589" s="35"/>
      <c r="H589" s="35"/>
    </row>
    <row r="590" spans="4:8" s="59" customFormat="1" ht="12.75">
      <c r="D590" s="135"/>
      <c r="E590" s="68"/>
      <c r="F590" s="35"/>
      <c r="G590" s="35"/>
      <c r="H590" s="35"/>
    </row>
    <row r="591" spans="4:8" s="59" customFormat="1" ht="12.75">
      <c r="D591" s="135"/>
      <c r="E591" s="68"/>
      <c r="F591" s="35"/>
      <c r="G591" s="35"/>
      <c r="H591" s="35"/>
    </row>
    <row r="592" spans="1:5" ht="12.75">
      <c r="A592" s="59"/>
      <c r="B592" s="59"/>
      <c r="C592" s="59"/>
      <c r="D592" s="135"/>
      <c r="E592" s="68"/>
    </row>
    <row r="653" spans="172:177" ht="12.75">
      <c r="FP653" s="136"/>
      <c r="FQ653" s="137"/>
      <c r="FR653" s="138"/>
      <c r="FU653" s="136"/>
    </row>
    <row r="654" spans="172:174" ht="12.75">
      <c r="FP654" s="139"/>
      <c r="FQ654" s="133"/>
      <c r="FR654" s="140"/>
    </row>
    <row r="655" spans="172:177" ht="12.75">
      <c r="FP655" s="139"/>
      <c r="FQ655" s="133"/>
      <c r="FR655" s="140"/>
      <c r="FS655" s="141"/>
      <c r="FU655" s="139"/>
    </row>
    <row r="656" spans="172:177" ht="12.75">
      <c r="FP656" s="139"/>
      <c r="FQ656" s="133"/>
      <c r="FR656" s="140"/>
      <c r="FS656" s="141"/>
      <c r="FU656" s="139"/>
    </row>
    <row r="657" spans="172:177" ht="12.75">
      <c r="FP657" s="139"/>
      <c r="FQ657" s="133"/>
      <c r="FR657" s="140"/>
      <c r="FS657" s="141"/>
      <c r="FU657" s="139"/>
    </row>
    <row r="658" spans="172:177" ht="12.75">
      <c r="FP658" s="139"/>
      <c r="FQ658" s="133"/>
      <c r="FR658" s="140"/>
      <c r="FS658" s="141"/>
      <c r="FU658" s="139"/>
    </row>
    <row r="659" spans="172:177" ht="12.75">
      <c r="FP659" s="139"/>
      <c r="FQ659" s="133"/>
      <c r="FR659" s="140"/>
      <c r="FS659" s="141"/>
      <c r="FU659" s="139"/>
    </row>
    <row r="660" spans="172:177" ht="12.75">
      <c r="FP660" s="139"/>
      <c r="FQ660" s="133"/>
      <c r="FR660" s="140"/>
      <c r="FS660" s="141"/>
      <c r="FU660" s="139"/>
    </row>
    <row r="661" spans="172:177" ht="12.75">
      <c r="FP661" s="139"/>
      <c r="FQ661" s="133"/>
      <c r="FR661" s="140"/>
      <c r="FS661" s="141"/>
      <c r="FU661" s="139"/>
    </row>
    <row r="662" spans="172:177" ht="12.75">
      <c r="FP662" s="139"/>
      <c r="FQ662" s="133"/>
      <c r="FR662" s="140"/>
      <c r="FS662" s="141"/>
      <c r="FU662" s="139"/>
    </row>
    <row r="663" spans="172:177" ht="12.75">
      <c r="FP663" s="139"/>
      <c r="FQ663" s="133"/>
      <c r="FS663" s="141"/>
      <c r="FU663" s="139"/>
    </row>
    <row r="664" spans="172:177" ht="12.75">
      <c r="FP664" s="139"/>
      <c r="FQ664" s="133"/>
      <c r="FR664" s="140"/>
      <c r="FS664" s="141"/>
      <c r="FU664" s="139"/>
    </row>
    <row r="665" spans="172:177" ht="12.75">
      <c r="FP665" s="139"/>
      <c r="FQ665" s="133"/>
      <c r="FR665" s="140"/>
      <c r="FS665" s="141"/>
      <c r="FU665" s="139"/>
    </row>
    <row r="666" spans="172:177" ht="12.75">
      <c r="FP666" s="139"/>
      <c r="FQ666" s="133"/>
      <c r="FR666" s="140"/>
      <c r="FS666" s="141"/>
      <c r="FU666" s="139"/>
    </row>
    <row r="667" spans="172:177" ht="12.75">
      <c r="FP667" s="139"/>
      <c r="FQ667" s="133"/>
      <c r="FR667" s="140"/>
      <c r="FS667" s="141"/>
      <c r="FU667" s="139"/>
    </row>
    <row r="668" spans="172:177" ht="12.75">
      <c r="FP668" s="139"/>
      <c r="FQ668" s="133"/>
      <c r="FR668" s="140"/>
      <c r="FS668" s="141"/>
      <c r="FU668" s="139"/>
    </row>
    <row r="669" spans="172:177" ht="12.75">
      <c r="FP669" s="139"/>
      <c r="FQ669" s="133"/>
      <c r="FR669" s="140"/>
      <c r="FS669" s="141"/>
      <c r="FU669" s="139"/>
    </row>
    <row r="670" spans="172:177" ht="12.75">
      <c r="FP670" s="139"/>
      <c r="FQ670" s="133"/>
      <c r="FR670" s="140"/>
      <c r="FS670" s="141"/>
      <c r="FU670" s="139"/>
    </row>
    <row r="671" spans="172:177" ht="12.75">
      <c r="FP671" s="139"/>
      <c r="FQ671" s="133"/>
      <c r="FR671" s="140"/>
      <c r="FS671" s="141"/>
      <c r="FU671" s="139"/>
    </row>
    <row r="672" spans="172:174" ht="12.75">
      <c r="FP672" s="139"/>
      <c r="FQ672" s="133"/>
      <c r="FR672" s="140"/>
    </row>
    <row r="673" spans="172:174" ht="12.75">
      <c r="FP673" s="139"/>
      <c r="FQ673" s="133"/>
      <c r="FR673" s="140"/>
    </row>
    <row r="674" spans="172:174" ht="12.75">
      <c r="FP674" s="139"/>
      <c r="FQ674" s="133"/>
      <c r="FR674" s="140"/>
    </row>
    <row r="675" spans="172:174" ht="12.75">
      <c r="FP675" s="139"/>
      <c r="FQ675" s="133"/>
      <c r="FR675" s="140"/>
    </row>
    <row r="676" spans="172:174" ht="12.75">
      <c r="FP676" s="139"/>
      <c r="FQ676" s="133"/>
      <c r="FR676" s="140"/>
    </row>
    <row r="677" spans="172:174" ht="12.75">
      <c r="FP677" s="139"/>
      <c r="FQ677" s="133"/>
      <c r="FR677" s="140"/>
    </row>
    <row r="678" spans="172:174" ht="12.75">
      <c r="FP678" s="139"/>
      <c r="FQ678" s="133"/>
      <c r="FR678" s="140"/>
    </row>
    <row r="679" spans="172:174" ht="12.75">
      <c r="FP679" s="139"/>
      <c r="FQ679" s="133"/>
      <c r="FR679" s="140"/>
    </row>
    <row r="680" spans="172:174" ht="12.75">
      <c r="FP680" s="139"/>
      <c r="FQ680" s="133"/>
      <c r="FR680" s="140"/>
    </row>
    <row r="681" spans="172:174" ht="12.75">
      <c r="FP681" s="139"/>
      <c r="FQ681" s="133"/>
      <c r="FR681" s="140"/>
    </row>
    <row r="682" spans="172:174" ht="12.75">
      <c r="FP682" s="139"/>
      <c r="FQ682" s="133"/>
      <c r="FR682" s="140"/>
    </row>
    <row r="683" spans="172:174" ht="12.75">
      <c r="FP683" s="139"/>
      <c r="FQ683" s="133"/>
      <c r="FR683" s="140"/>
    </row>
    <row r="684" spans="172:174" ht="12.75">
      <c r="FP684" s="139"/>
      <c r="FQ684" s="133"/>
      <c r="FR684" s="140"/>
    </row>
    <row r="685" spans="172:174" ht="12.75">
      <c r="FP685" s="139"/>
      <c r="FQ685" s="133"/>
      <c r="FR685" s="140"/>
    </row>
    <row r="686" spans="172:174" ht="12.75">
      <c r="FP686" s="139"/>
      <c r="FQ686" s="133"/>
      <c r="FR686" s="140"/>
    </row>
  </sheetData>
  <sheetProtection password="A884" sheet="1"/>
  <mergeCells count="7">
    <mergeCell ref="A498:F498"/>
    <mergeCell ref="A1:F1"/>
    <mergeCell ref="A2:F2"/>
    <mergeCell ref="A3:F3"/>
    <mergeCell ref="A4:F4"/>
    <mergeCell ref="A5:F5"/>
    <mergeCell ref="A8:F8"/>
  </mergeCells>
  <dataValidations count="1">
    <dataValidation type="list" allowBlank="1" showInputMessage="1" showErrorMessage="1" sqref="B7">
      <formula1>'listado de partidas'!#REF!</formula1>
    </dataValidation>
  </dataValidations>
  <printOptions horizontalCentered="1"/>
  <pageMargins left="0.1968503937007874" right="0.1968503937007874" top="0.3937007874015748" bottom="0.5511811023622047" header="0" footer="0.2755905511811024"/>
  <pageSetup fitToWidth="0" horizontalDpi="600" verticalDpi="600" orientation="portrait" scale="79" r:id="rId1"/>
  <headerFooter alignWithMargins="0">
    <oddFooter>&amp;CPágina &amp;P de &amp;N&amp;RRehabilitación Planta Potabilizadora Ac. Hato del Yaque</oddFooter>
  </headerFooter>
  <rowBreaks count="11" manualBreakCount="11">
    <brk id="54" max="5" man="1"/>
    <brk id="97" max="5" man="1"/>
    <brk id="136" max="5" man="1"/>
    <brk id="172" max="5" man="1"/>
    <brk id="220" max="5" man="1"/>
    <brk id="267" max="5" man="1"/>
    <brk id="302" max="5" man="1"/>
    <brk id="348" max="5" man="1"/>
    <brk id="398" max="5" man="1"/>
    <brk id="438" max="5" man="1"/>
    <brk id="4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Sasha María Aquino</cp:lastModifiedBy>
  <cp:lastPrinted>2021-08-18T15:31:52Z</cp:lastPrinted>
  <dcterms:created xsi:type="dcterms:W3CDTF">2006-09-01T15:53:30Z</dcterms:created>
  <dcterms:modified xsi:type="dcterms:W3CDTF">2021-08-26T18:28:53Z</dcterms:modified>
  <cp:category/>
  <cp:version/>
  <cp:contentType/>
  <cp:contentStatus/>
</cp:coreProperties>
</file>